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Pa\Rendszerterv (új)\KiegeszitoModul\Termeles\Attachments\"/>
    </mc:Choice>
  </mc:AlternateContent>
  <xr:revisionPtr revIDLastSave="0" documentId="13_ncr:1_{FA9E5E3D-2833-4F0A-8AE9-1F6635148224}" xr6:coauthVersionLast="36" xr6:coauthVersionMax="43" xr10:uidLastSave="{00000000-0000-0000-0000-000000000000}"/>
  <bookViews>
    <workbookView xWindow="-120" yWindow="-120" windowWidth="28920" windowHeight="12930" xr2:uid="{78216840-4C28-42AE-ABC6-373CCC313E55}"/>
  </bookViews>
  <sheets>
    <sheet name="Tényszámítás_Multiple_Period" sheetId="5" r:id="rId1"/>
    <sheet name="Tényszámítás_Simple_Period" sheetId="3" r:id="rId2"/>
    <sheet name="Tényszámítás (2)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24" i="5" l="1"/>
  <c r="AB119" i="5"/>
  <c r="AE119" i="5"/>
  <c r="AE124" i="5"/>
  <c r="AC124" i="5"/>
  <c r="AC119" i="5"/>
  <c r="AB128" i="5"/>
  <c r="AB127" i="5"/>
  <c r="AB123" i="5"/>
  <c r="AB122" i="5"/>
  <c r="AB126" i="5"/>
  <c r="AB125" i="5"/>
  <c r="AB121" i="5"/>
  <c r="AB120" i="5"/>
  <c r="Z118" i="5"/>
  <c r="Z116" i="5"/>
  <c r="Z117" i="5"/>
  <c r="Z115" i="5"/>
  <c r="AA128" i="5"/>
  <c r="AA127" i="5"/>
  <c r="AA123" i="5"/>
  <c r="AA122" i="5"/>
  <c r="AA126" i="5"/>
  <c r="AA125" i="5"/>
  <c r="AA121" i="5"/>
  <c r="AA120" i="5"/>
  <c r="Z128" i="5"/>
  <c r="Z127" i="5"/>
  <c r="Z123" i="5"/>
  <c r="Z122" i="5"/>
  <c r="Z126" i="5"/>
  <c r="Z125" i="5"/>
  <c r="Z121" i="5"/>
  <c r="Z120" i="5"/>
  <c r="L83" i="5"/>
  <c r="J83" i="5"/>
  <c r="K90" i="5"/>
  <c r="I90" i="5"/>
  <c r="AH114" i="5"/>
  <c r="AC114" i="5"/>
  <c r="AB114" i="5"/>
  <c r="AB95" i="5"/>
  <c r="AB100" i="5"/>
  <c r="AB118" i="5"/>
  <c r="AB116" i="5"/>
  <c r="AA118" i="5"/>
  <c r="AA116" i="5"/>
  <c r="AB117" i="5"/>
  <c r="AB115" i="5"/>
  <c r="AA117" i="5"/>
  <c r="AA115" i="5"/>
  <c r="Z99" i="5"/>
  <c r="Z97" i="5"/>
  <c r="Z98" i="5"/>
  <c r="Z96" i="5"/>
  <c r="Q119" i="5"/>
  <c r="Q114" i="5"/>
  <c r="Q100" i="5"/>
  <c r="Q95" i="5"/>
  <c r="AE100" i="5"/>
  <c r="AC100" i="5"/>
  <c r="AB104" i="5"/>
  <c r="AB103" i="5"/>
  <c r="AB102" i="5"/>
  <c r="AB101" i="5"/>
  <c r="AA104" i="5"/>
  <c r="AA103" i="5"/>
  <c r="AA102" i="5"/>
  <c r="AA101" i="5"/>
  <c r="Z104" i="5"/>
  <c r="Z103" i="5"/>
  <c r="Z102" i="5"/>
  <c r="Z101" i="5"/>
  <c r="J90" i="5" l="1"/>
  <c r="K58" i="5"/>
  <c r="AC95" i="5" s="1"/>
  <c r="I107" i="5"/>
  <c r="I99" i="5"/>
  <c r="K94" i="5"/>
  <c r="I94" i="5"/>
  <c r="C91" i="5"/>
  <c r="B91" i="5"/>
  <c r="C90" i="5"/>
  <c r="B90" i="5"/>
  <c r="K89" i="5"/>
  <c r="E84" i="5"/>
  <c r="E83" i="5"/>
  <c r="E82" i="5"/>
  <c r="C82" i="5"/>
  <c r="L77" i="5"/>
  <c r="F77" i="5"/>
  <c r="L71" i="5"/>
  <c r="F71" i="5"/>
  <c r="L65" i="5"/>
  <c r="F65" i="5"/>
  <c r="O59" i="5"/>
  <c r="M59" i="5"/>
  <c r="K59" i="5"/>
  <c r="I59" i="5"/>
  <c r="K107" i="5" s="1"/>
  <c r="E59" i="5"/>
  <c r="E90" i="5" s="1"/>
  <c r="O58" i="5"/>
  <c r="M58" i="5"/>
  <c r="E58" i="5"/>
  <c r="I97" i="5" s="1"/>
  <c r="E50" i="5"/>
  <c r="E80" i="5" s="1"/>
  <c r="E49" i="5"/>
  <c r="E79" i="5" s="1"/>
  <c r="P47" i="5"/>
  <c r="N47" i="5"/>
  <c r="L47" i="5"/>
  <c r="J47" i="5"/>
  <c r="F46" i="5"/>
  <c r="F76" i="5" s="1"/>
  <c r="D46" i="5"/>
  <c r="D47" i="5" s="1"/>
  <c r="D77" i="5" s="1"/>
  <c r="E42" i="5"/>
  <c r="E72" i="5" s="1"/>
  <c r="P41" i="5"/>
  <c r="N41" i="5"/>
  <c r="L41" i="5"/>
  <c r="J41" i="5"/>
  <c r="F40" i="5"/>
  <c r="F70" i="5" s="1"/>
  <c r="D40" i="5"/>
  <c r="D44" i="5" s="1"/>
  <c r="D74" i="5" s="1"/>
  <c r="E38" i="5"/>
  <c r="E68" i="5" s="1"/>
  <c r="E37" i="5"/>
  <c r="L97" i="5" s="1"/>
  <c r="E36" i="5"/>
  <c r="J97" i="5" s="1"/>
  <c r="P35" i="5"/>
  <c r="N35" i="5"/>
  <c r="L35" i="5"/>
  <c r="J35" i="5"/>
  <c r="F34" i="5"/>
  <c r="F64" i="5" s="1"/>
  <c r="D34" i="5"/>
  <c r="D64" i="5" s="1"/>
  <c r="O30" i="5"/>
  <c r="M30" i="5"/>
  <c r="K30" i="5"/>
  <c r="I30" i="5"/>
  <c r="F30" i="5"/>
  <c r="F50" i="5" s="1"/>
  <c r="F80" i="5" s="1"/>
  <c r="D30" i="5"/>
  <c r="O29" i="5"/>
  <c r="M29" i="5"/>
  <c r="K29" i="5"/>
  <c r="I29" i="5"/>
  <c r="F29" i="5"/>
  <c r="F49" i="5" s="1"/>
  <c r="F79" i="5" s="1"/>
  <c r="D29" i="5"/>
  <c r="F28" i="5"/>
  <c r="F48" i="5" s="1"/>
  <c r="F78" i="5" s="1"/>
  <c r="D28" i="5"/>
  <c r="F26" i="5"/>
  <c r="F44" i="5" s="1"/>
  <c r="F74" i="5" s="1"/>
  <c r="D26" i="5"/>
  <c r="F25" i="5"/>
  <c r="F43" i="5" s="1"/>
  <c r="F73" i="5" s="1"/>
  <c r="D25" i="5"/>
  <c r="P24" i="5"/>
  <c r="N24" i="5"/>
  <c r="M40" i="5" s="1"/>
  <c r="L24" i="5"/>
  <c r="K40" i="5" s="1"/>
  <c r="J24" i="5"/>
  <c r="I40" i="5" s="1"/>
  <c r="I43" i="5" s="1"/>
  <c r="F24" i="5"/>
  <c r="F42" i="5" s="1"/>
  <c r="F72" i="5" s="1"/>
  <c r="D24" i="5"/>
  <c r="O22" i="5"/>
  <c r="M22" i="5"/>
  <c r="K22" i="5"/>
  <c r="I22" i="5"/>
  <c r="F22" i="5"/>
  <c r="F38" i="5" s="1"/>
  <c r="F68" i="5" s="1"/>
  <c r="D22" i="5"/>
  <c r="O21" i="5"/>
  <c r="M21" i="5"/>
  <c r="K21" i="5"/>
  <c r="I21" i="5"/>
  <c r="F21" i="5"/>
  <c r="F37" i="5" s="1"/>
  <c r="D21" i="5"/>
  <c r="O20" i="5"/>
  <c r="M20" i="5"/>
  <c r="K20" i="5"/>
  <c r="I20" i="5"/>
  <c r="F20" i="5"/>
  <c r="F36" i="5" s="1"/>
  <c r="F66" i="5" s="1"/>
  <c r="D20" i="5"/>
  <c r="L83" i="3"/>
  <c r="L82" i="3"/>
  <c r="J80" i="3"/>
  <c r="J79" i="3"/>
  <c r="J78" i="3"/>
  <c r="L80" i="3"/>
  <c r="L79" i="3"/>
  <c r="L78" i="3"/>
  <c r="K80" i="3"/>
  <c r="K79" i="3"/>
  <c r="I80" i="3"/>
  <c r="I79" i="3"/>
  <c r="I78" i="3"/>
  <c r="K78" i="3"/>
  <c r="J72" i="3"/>
  <c r="L72" i="3"/>
  <c r="I74" i="3"/>
  <c r="I73" i="3"/>
  <c r="K74" i="3"/>
  <c r="K73" i="3"/>
  <c r="I72" i="3"/>
  <c r="K72" i="3"/>
  <c r="J68" i="3"/>
  <c r="J67" i="3"/>
  <c r="L68" i="3"/>
  <c r="L67" i="3"/>
  <c r="J66" i="3"/>
  <c r="L66" i="3"/>
  <c r="I68" i="3"/>
  <c r="K68" i="3"/>
  <c r="I67" i="3"/>
  <c r="K67" i="3"/>
  <c r="I66" i="3"/>
  <c r="K66" i="3"/>
  <c r="O34" i="5" l="1"/>
  <c r="O36" i="5" s="1"/>
  <c r="P36" i="5" s="1"/>
  <c r="L104" i="5"/>
  <c r="K42" i="5"/>
  <c r="K43" i="5"/>
  <c r="M34" i="5"/>
  <c r="M37" i="5" s="1"/>
  <c r="N37" i="5" s="1"/>
  <c r="J98" i="5"/>
  <c r="O46" i="5"/>
  <c r="O49" i="5" s="1"/>
  <c r="P49" i="5" s="1"/>
  <c r="K98" i="5"/>
  <c r="D50" i="5"/>
  <c r="D80" i="5" s="1"/>
  <c r="J104" i="5"/>
  <c r="D70" i="5"/>
  <c r="K46" i="5"/>
  <c r="K48" i="5" s="1"/>
  <c r="L48" i="5" s="1"/>
  <c r="D76" i="5"/>
  <c r="K97" i="5"/>
  <c r="O38" i="5"/>
  <c r="P38" i="5" s="1"/>
  <c r="I34" i="5"/>
  <c r="I36" i="5" s="1"/>
  <c r="I42" i="5"/>
  <c r="D37" i="5"/>
  <c r="D67" i="5" s="1"/>
  <c r="E89" i="5"/>
  <c r="K70" i="5"/>
  <c r="I73" i="5" s="1"/>
  <c r="D35" i="5"/>
  <c r="D65" i="5" s="1"/>
  <c r="I98" i="5"/>
  <c r="L100" i="5"/>
  <c r="F67" i="5"/>
  <c r="M44" i="5"/>
  <c r="M42" i="5"/>
  <c r="N42" i="5" s="1"/>
  <c r="M43" i="5"/>
  <c r="K64" i="5"/>
  <c r="I67" i="5" s="1"/>
  <c r="J67" i="5" s="1"/>
  <c r="I44" i="5"/>
  <c r="K44" i="5"/>
  <c r="D38" i="5"/>
  <c r="D68" i="5" s="1"/>
  <c r="O40" i="5"/>
  <c r="O42" i="5" s="1"/>
  <c r="P42" i="5" s="1"/>
  <c r="P52" i="5" s="1"/>
  <c r="P58" i="5" s="1"/>
  <c r="D48" i="5"/>
  <c r="D78" i="5" s="1"/>
  <c r="E67" i="5"/>
  <c r="O37" i="5"/>
  <c r="P37" i="5" s="1"/>
  <c r="K76" i="5"/>
  <c r="I80" i="5" s="1"/>
  <c r="J80" i="5" s="1"/>
  <c r="I46" i="5"/>
  <c r="I48" i="5" s="1"/>
  <c r="J48" i="5" s="1"/>
  <c r="L98" i="5"/>
  <c r="D41" i="5"/>
  <c r="D71" i="5" s="1"/>
  <c r="D43" i="5"/>
  <c r="D73" i="5" s="1"/>
  <c r="M46" i="5"/>
  <c r="E66" i="5"/>
  <c r="J100" i="5"/>
  <c r="D42" i="5"/>
  <c r="D72" i="5" s="1"/>
  <c r="K34" i="5"/>
  <c r="K36" i="5" s="1"/>
  <c r="D36" i="5"/>
  <c r="D49" i="5"/>
  <c r="D79" i="5" s="1"/>
  <c r="L43" i="5" l="1"/>
  <c r="L44" i="5" s="1"/>
  <c r="L42" i="5"/>
  <c r="AB99" i="5" s="1"/>
  <c r="AA99" i="5"/>
  <c r="J42" i="5"/>
  <c r="AA97" i="5"/>
  <c r="I38" i="5"/>
  <c r="J38" i="5" s="1"/>
  <c r="M38" i="5"/>
  <c r="N38" i="5" s="1"/>
  <c r="K38" i="5"/>
  <c r="L38" i="5" s="1"/>
  <c r="L36" i="5"/>
  <c r="AA98" i="5"/>
  <c r="M36" i="5"/>
  <c r="N36" i="5" s="1"/>
  <c r="N52" i="5" s="1"/>
  <c r="N58" i="5" s="1"/>
  <c r="J36" i="5"/>
  <c r="AB96" i="5" s="1"/>
  <c r="AA96" i="5"/>
  <c r="O48" i="5"/>
  <c r="P48" i="5" s="1"/>
  <c r="O50" i="5"/>
  <c r="P50" i="5" s="1"/>
  <c r="J105" i="5"/>
  <c r="I79" i="5"/>
  <c r="J79" i="5" s="1"/>
  <c r="I37" i="5"/>
  <c r="I74" i="5"/>
  <c r="K73" i="5"/>
  <c r="K49" i="5"/>
  <c r="L49" i="5" s="1"/>
  <c r="I72" i="5"/>
  <c r="J72" i="5" s="1"/>
  <c r="I49" i="5"/>
  <c r="J49" i="5" s="1"/>
  <c r="K74" i="5"/>
  <c r="K50" i="5"/>
  <c r="L50" i="5" s="1"/>
  <c r="K72" i="5"/>
  <c r="L72" i="5" s="1"/>
  <c r="J101" i="5"/>
  <c r="D66" i="5"/>
  <c r="I50" i="5"/>
  <c r="J50" i="5" s="1"/>
  <c r="I66" i="5"/>
  <c r="J66" i="5" s="1"/>
  <c r="K66" i="5"/>
  <c r="L66" i="5" s="1"/>
  <c r="K67" i="5"/>
  <c r="L67" i="5" s="1"/>
  <c r="K78" i="5"/>
  <c r="L78" i="5" s="1"/>
  <c r="K79" i="5"/>
  <c r="L79" i="5" s="1"/>
  <c r="I78" i="5"/>
  <c r="J78" i="5" s="1"/>
  <c r="K80" i="5"/>
  <c r="L80" i="5" s="1"/>
  <c r="M50" i="5"/>
  <c r="N50" i="5" s="1"/>
  <c r="M48" i="5"/>
  <c r="N48" i="5" s="1"/>
  <c r="O44" i="5"/>
  <c r="O43" i="5"/>
  <c r="P43" i="5" s="1"/>
  <c r="K37" i="5"/>
  <c r="L37" i="5" s="1"/>
  <c r="K68" i="5"/>
  <c r="L68" i="5" s="1"/>
  <c r="I68" i="5"/>
  <c r="J68" i="5" s="1"/>
  <c r="P53" i="5"/>
  <c r="P59" i="5" s="1"/>
  <c r="J37" i="5"/>
  <c r="L105" i="5"/>
  <c r="N43" i="5"/>
  <c r="N44" i="5" s="1"/>
  <c r="M49" i="5"/>
  <c r="N49" i="5" s="1"/>
  <c r="L73" i="5" l="1"/>
  <c r="L74" i="5" s="1"/>
  <c r="J43" i="5"/>
  <c r="J44" i="5" s="1"/>
  <c r="AB97" i="5"/>
  <c r="J106" i="5"/>
  <c r="L52" i="5"/>
  <c r="AB98" i="5"/>
  <c r="J52" i="5"/>
  <c r="I106" i="5" s="1"/>
  <c r="L53" i="5"/>
  <c r="L59" i="5" s="1"/>
  <c r="P44" i="5"/>
  <c r="L106" i="5"/>
  <c r="J53" i="5"/>
  <c r="N53" i="5"/>
  <c r="N59" i="5" s="1"/>
  <c r="L90" i="5"/>
  <c r="L82" i="5"/>
  <c r="L89" i="5" s="1"/>
  <c r="I111" i="5"/>
  <c r="L58" i="5" l="1"/>
  <c r="AH95" i="5" s="1"/>
  <c r="J59" i="5"/>
  <c r="K108" i="5" s="1"/>
  <c r="K106" i="5"/>
  <c r="K90" i="3" l="1"/>
  <c r="C91" i="3"/>
  <c r="B91" i="3"/>
  <c r="C90" i="3"/>
  <c r="B90" i="3"/>
  <c r="K89" i="3"/>
  <c r="L77" i="3"/>
  <c r="K76" i="3"/>
  <c r="L71" i="3"/>
  <c r="K70" i="3"/>
  <c r="K40" i="3"/>
  <c r="L65" i="3"/>
  <c r="K64" i="3"/>
  <c r="E84" i="3"/>
  <c r="E83" i="3"/>
  <c r="E82" i="3"/>
  <c r="C82" i="3"/>
  <c r="F80" i="3"/>
  <c r="E80" i="3"/>
  <c r="D80" i="3"/>
  <c r="D79" i="3"/>
  <c r="E79" i="3"/>
  <c r="F79" i="3"/>
  <c r="F78" i="3"/>
  <c r="D78" i="3"/>
  <c r="D77" i="3"/>
  <c r="F77" i="3"/>
  <c r="F76" i="3"/>
  <c r="D76" i="3"/>
  <c r="F74" i="3"/>
  <c r="F73" i="3"/>
  <c r="F72" i="3"/>
  <c r="E72" i="3"/>
  <c r="D74" i="3"/>
  <c r="D73" i="3"/>
  <c r="D72" i="3"/>
  <c r="D71" i="3"/>
  <c r="F71" i="3"/>
  <c r="F70" i="3"/>
  <c r="D70" i="3"/>
  <c r="F68" i="3"/>
  <c r="E68" i="3"/>
  <c r="F67" i="3"/>
  <c r="E67" i="3"/>
  <c r="F66" i="3"/>
  <c r="E66" i="3"/>
  <c r="F65" i="3"/>
  <c r="F64" i="3"/>
  <c r="D68" i="3"/>
  <c r="D67" i="3"/>
  <c r="D66" i="3"/>
  <c r="D65" i="3"/>
  <c r="D64" i="3"/>
  <c r="I77" i="4"/>
  <c r="I69" i="4"/>
  <c r="I68" i="4"/>
  <c r="I67" i="4"/>
  <c r="K64" i="4"/>
  <c r="I64" i="4"/>
  <c r="E59" i="4"/>
  <c r="O54" i="4"/>
  <c r="M54" i="4"/>
  <c r="K54" i="4"/>
  <c r="I54" i="4"/>
  <c r="K60" i="4" s="1"/>
  <c r="E54" i="4"/>
  <c r="E60" i="4" s="1"/>
  <c r="O53" i="4"/>
  <c r="M53" i="4"/>
  <c r="K53" i="4"/>
  <c r="K59" i="4" s="1"/>
  <c r="I53" i="4"/>
  <c r="E53" i="4"/>
  <c r="E45" i="4"/>
  <c r="E44" i="4"/>
  <c r="D44" i="4"/>
  <c r="P42" i="4"/>
  <c r="N42" i="4"/>
  <c r="L42" i="4"/>
  <c r="J42" i="4"/>
  <c r="D42" i="4"/>
  <c r="F41" i="4"/>
  <c r="D41" i="4"/>
  <c r="D45" i="4" s="1"/>
  <c r="E37" i="4"/>
  <c r="D37" i="4"/>
  <c r="P36" i="4"/>
  <c r="N36" i="4"/>
  <c r="L36" i="4"/>
  <c r="J36" i="4"/>
  <c r="F35" i="4"/>
  <c r="D35" i="4"/>
  <c r="D38" i="4" s="1"/>
  <c r="E33" i="4"/>
  <c r="F32" i="4"/>
  <c r="L70" i="4" s="1"/>
  <c r="E32" i="4"/>
  <c r="L68" i="4" s="1"/>
  <c r="E31" i="4"/>
  <c r="J68" i="4" s="1"/>
  <c r="D31" i="4"/>
  <c r="J71" i="4" s="1"/>
  <c r="P30" i="4"/>
  <c r="N30" i="4"/>
  <c r="L30" i="4"/>
  <c r="J30" i="4"/>
  <c r="J74" i="4" s="1"/>
  <c r="F29" i="4"/>
  <c r="D29" i="4"/>
  <c r="D32" i="4" s="1"/>
  <c r="O25" i="4"/>
  <c r="M25" i="4"/>
  <c r="K25" i="4"/>
  <c r="I25" i="4"/>
  <c r="I41" i="4" s="1"/>
  <c r="I43" i="4" s="1"/>
  <c r="J43" i="4" s="1"/>
  <c r="F25" i="4"/>
  <c r="F45" i="4" s="1"/>
  <c r="D25" i="4"/>
  <c r="O24" i="4"/>
  <c r="M24" i="4"/>
  <c r="K24" i="4"/>
  <c r="K41" i="4" s="1"/>
  <c r="I24" i="4"/>
  <c r="I44" i="4" s="1"/>
  <c r="J44" i="4" s="1"/>
  <c r="F24" i="4"/>
  <c r="F44" i="4" s="1"/>
  <c r="D24" i="4"/>
  <c r="F23" i="4"/>
  <c r="F43" i="4" s="1"/>
  <c r="D23" i="4"/>
  <c r="F21" i="4"/>
  <c r="F39" i="4" s="1"/>
  <c r="D21" i="4"/>
  <c r="F20" i="4"/>
  <c r="F38" i="4" s="1"/>
  <c r="D20" i="4"/>
  <c r="P19" i="4"/>
  <c r="O35" i="4" s="1"/>
  <c r="N19" i="4"/>
  <c r="L19" i="4"/>
  <c r="K35" i="4" s="1"/>
  <c r="J19" i="4"/>
  <c r="F19" i="4"/>
  <c r="F37" i="4" s="1"/>
  <c r="D19" i="4"/>
  <c r="O17" i="4"/>
  <c r="M17" i="4"/>
  <c r="K17" i="4"/>
  <c r="I17" i="4"/>
  <c r="F17" i="4"/>
  <c r="F33" i="4" s="1"/>
  <c r="D17" i="4"/>
  <c r="O16" i="4"/>
  <c r="M16" i="4"/>
  <c r="K16" i="4"/>
  <c r="I16" i="4"/>
  <c r="F16" i="4"/>
  <c r="D16" i="4"/>
  <c r="O15" i="4"/>
  <c r="M15" i="4"/>
  <c r="K15" i="4"/>
  <c r="I15" i="4"/>
  <c r="F15" i="4"/>
  <c r="F31" i="4" s="1"/>
  <c r="J70" i="4" s="1"/>
  <c r="D15" i="4"/>
  <c r="K38" i="4" l="1"/>
  <c r="K39" i="4"/>
  <c r="I32" i="4"/>
  <c r="K45" i="4"/>
  <c r="L45" i="4" s="1"/>
  <c r="K43" i="4"/>
  <c r="L43" i="4" s="1"/>
  <c r="I31" i="4"/>
  <c r="M44" i="4"/>
  <c r="N44" i="4" s="1"/>
  <c r="K32" i="4"/>
  <c r="L32" i="4" s="1"/>
  <c r="O38" i="4"/>
  <c r="O37" i="4"/>
  <c r="P37" i="4" s="1"/>
  <c r="O39" i="4"/>
  <c r="K44" i="4"/>
  <c r="L44" i="4" s="1"/>
  <c r="J67" i="4"/>
  <c r="L74" i="4"/>
  <c r="K77" i="4"/>
  <c r="K29" i="4"/>
  <c r="K31" i="4" s="1"/>
  <c r="L31" i="4" s="1"/>
  <c r="O41" i="4"/>
  <c r="O43" i="4" s="1"/>
  <c r="P43" i="4" s="1"/>
  <c r="M29" i="4"/>
  <c r="M33" i="4" s="1"/>
  <c r="N33" i="4" s="1"/>
  <c r="M35" i="4"/>
  <c r="M37" i="4" s="1"/>
  <c r="N37" i="4" s="1"/>
  <c r="K37" i="4"/>
  <c r="L37" i="4" s="1"/>
  <c r="D39" i="4"/>
  <c r="O29" i="4"/>
  <c r="O32" i="4" s="1"/>
  <c r="P32" i="4" s="1"/>
  <c r="D33" i="4"/>
  <c r="D43" i="4"/>
  <c r="I45" i="4"/>
  <c r="J45" i="4" s="1"/>
  <c r="K67" i="4"/>
  <c r="K68" i="4"/>
  <c r="I29" i="4"/>
  <c r="I33" i="4" s="1"/>
  <c r="J33" i="4" s="1"/>
  <c r="D30" i="4"/>
  <c r="I35" i="4"/>
  <c r="D36" i="4"/>
  <c r="M41" i="4"/>
  <c r="M43" i="4" s="1"/>
  <c r="N43" i="4" s="1"/>
  <c r="L67" i="4"/>
  <c r="L104" i="3"/>
  <c r="L106" i="3"/>
  <c r="L105" i="3"/>
  <c r="L100" i="3"/>
  <c r="L98" i="3"/>
  <c r="L97" i="3"/>
  <c r="J106" i="3"/>
  <c r="J105" i="3"/>
  <c r="J104" i="3"/>
  <c r="J98" i="3"/>
  <c r="J100" i="3"/>
  <c r="J101" i="3"/>
  <c r="J97" i="3"/>
  <c r="K108" i="3"/>
  <c r="K107" i="3"/>
  <c r="K97" i="3"/>
  <c r="K106" i="3"/>
  <c r="I99" i="3"/>
  <c r="K94" i="3"/>
  <c r="I94" i="3"/>
  <c r="L89" i="3" l="1"/>
  <c r="L90" i="3"/>
  <c r="L73" i="3"/>
  <c r="L74" i="3" s="1"/>
  <c r="J75" i="4"/>
  <c r="J31" i="4"/>
  <c r="L47" i="4"/>
  <c r="L53" i="4" s="1"/>
  <c r="P38" i="4"/>
  <c r="O31" i="4"/>
  <c r="P31" i="4" s="1"/>
  <c r="P47" i="4" s="1"/>
  <c r="P53" i="4" s="1"/>
  <c r="O45" i="4"/>
  <c r="P45" i="4" s="1"/>
  <c r="L75" i="4"/>
  <c r="J32" i="4"/>
  <c r="M39" i="4"/>
  <c r="N39" i="4" s="1"/>
  <c r="M38" i="4"/>
  <c r="N38" i="4" s="1"/>
  <c r="O44" i="4"/>
  <c r="P44" i="4" s="1"/>
  <c r="K33" i="4"/>
  <c r="L33" i="4" s="1"/>
  <c r="L48" i="4" s="1"/>
  <c r="L54" i="4" s="1"/>
  <c r="M45" i="4"/>
  <c r="N45" i="4" s="1"/>
  <c r="I39" i="4"/>
  <c r="I38" i="4"/>
  <c r="P39" i="4"/>
  <c r="O33" i="4"/>
  <c r="P33" i="4" s="1"/>
  <c r="P48" i="4" s="1"/>
  <c r="P54" i="4" s="1"/>
  <c r="M31" i="4"/>
  <c r="N31" i="4" s="1"/>
  <c r="N47" i="4" s="1"/>
  <c r="N53" i="4" s="1"/>
  <c r="M32" i="4"/>
  <c r="N32" i="4" s="1"/>
  <c r="N48" i="4" s="1"/>
  <c r="N54" i="4" s="1"/>
  <c r="I37" i="4"/>
  <c r="J37" i="4" s="1"/>
  <c r="L38" i="4"/>
  <c r="L39" i="4" s="1"/>
  <c r="O58" i="3"/>
  <c r="M58" i="3"/>
  <c r="K58" i="3"/>
  <c r="I58" i="3"/>
  <c r="I107" i="3" s="1"/>
  <c r="I59" i="3"/>
  <c r="O59" i="3"/>
  <c r="M59" i="3"/>
  <c r="K59" i="3"/>
  <c r="E59" i="3"/>
  <c r="E58" i="3"/>
  <c r="P47" i="3"/>
  <c r="N47" i="3"/>
  <c r="L47" i="3"/>
  <c r="E50" i="3"/>
  <c r="E49" i="3"/>
  <c r="J47" i="3"/>
  <c r="P41" i="3"/>
  <c r="N41" i="3"/>
  <c r="L41" i="3"/>
  <c r="E42" i="3"/>
  <c r="P35" i="3"/>
  <c r="N35" i="3"/>
  <c r="L35" i="3"/>
  <c r="E38" i="3"/>
  <c r="E37" i="3"/>
  <c r="E36" i="3"/>
  <c r="O29" i="3"/>
  <c r="M29" i="3"/>
  <c r="K29" i="3"/>
  <c r="I30" i="3"/>
  <c r="I29" i="3"/>
  <c r="F46" i="3"/>
  <c r="D46" i="3"/>
  <c r="D50" i="3" s="1"/>
  <c r="J41" i="3"/>
  <c r="F40" i="3"/>
  <c r="D40" i="3"/>
  <c r="D44" i="3" s="1"/>
  <c r="J35" i="3"/>
  <c r="F34" i="3"/>
  <c r="D34" i="3"/>
  <c r="D38" i="3" s="1"/>
  <c r="O30" i="3"/>
  <c r="M30" i="3"/>
  <c r="K30" i="3"/>
  <c r="F30" i="3"/>
  <c r="F50" i="3" s="1"/>
  <c r="D30" i="3"/>
  <c r="F29" i="3"/>
  <c r="F49" i="3" s="1"/>
  <c r="D29" i="3"/>
  <c r="F28" i="3"/>
  <c r="F48" i="3" s="1"/>
  <c r="D28" i="3"/>
  <c r="F26" i="3"/>
  <c r="F44" i="3" s="1"/>
  <c r="D26" i="3"/>
  <c r="F25" i="3"/>
  <c r="F43" i="3" s="1"/>
  <c r="D25" i="3"/>
  <c r="P24" i="3"/>
  <c r="O40" i="3" s="1"/>
  <c r="O44" i="3" s="1"/>
  <c r="N24" i="3"/>
  <c r="M40" i="3" s="1"/>
  <c r="M44" i="3" s="1"/>
  <c r="L24" i="3"/>
  <c r="J24" i="3"/>
  <c r="F24" i="3"/>
  <c r="F42" i="3" s="1"/>
  <c r="D24" i="3"/>
  <c r="O22" i="3"/>
  <c r="M22" i="3"/>
  <c r="K22" i="3"/>
  <c r="I22" i="3"/>
  <c r="F22" i="3"/>
  <c r="F38" i="3" s="1"/>
  <c r="D22" i="3"/>
  <c r="O21" i="3"/>
  <c r="M21" i="3"/>
  <c r="K21" i="3"/>
  <c r="I21" i="3"/>
  <c r="F21" i="3"/>
  <c r="F37" i="3" s="1"/>
  <c r="D21" i="3"/>
  <c r="O20" i="3"/>
  <c r="M20" i="3"/>
  <c r="K20" i="3"/>
  <c r="I20" i="3"/>
  <c r="F20" i="3"/>
  <c r="F36" i="3" s="1"/>
  <c r="D20" i="3"/>
  <c r="J47" i="4" l="1"/>
  <c r="J76" i="4"/>
  <c r="J38" i="4"/>
  <c r="J39" i="4" s="1"/>
  <c r="L76" i="4"/>
  <c r="J48" i="4"/>
  <c r="I34" i="3"/>
  <c r="E89" i="3"/>
  <c r="I97" i="3"/>
  <c r="I98" i="3"/>
  <c r="E90" i="3"/>
  <c r="K98" i="3"/>
  <c r="O34" i="3"/>
  <c r="O37" i="3" s="1"/>
  <c r="P37" i="3" s="1"/>
  <c r="I36" i="3"/>
  <c r="J36" i="3" s="1"/>
  <c r="M34" i="3"/>
  <c r="M37" i="3" s="1"/>
  <c r="N37" i="3" s="1"/>
  <c r="K46" i="3"/>
  <c r="K50" i="3" s="1"/>
  <c r="L50" i="3" s="1"/>
  <c r="M46" i="3"/>
  <c r="M48" i="3" s="1"/>
  <c r="N48" i="3" s="1"/>
  <c r="I40" i="3"/>
  <c r="I44" i="3" s="1"/>
  <c r="K34" i="3"/>
  <c r="K37" i="3" s="1"/>
  <c r="L37" i="3" s="1"/>
  <c r="I46" i="3"/>
  <c r="I48" i="3" s="1"/>
  <c r="J48" i="3" s="1"/>
  <c r="O46" i="3"/>
  <c r="O50" i="3" s="1"/>
  <c r="P50" i="3" s="1"/>
  <c r="K36" i="3"/>
  <c r="L36" i="3" s="1"/>
  <c r="K42" i="3"/>
  <c r="L42" i="3" s="1"/>
  <c r="O43" i="3"/>
  <c r="O42" i="3"/>
  <c r="P42" i="3" s="1"/>
  <c r="M43" i="3"/>
  <c r="M42" i="3"/>
  <c r="N42" i="3" s="1"/>
  <c r="D43" i="3"/>
  <c r="D49" i="3"/>
  <c r="D41" i="3"/>
  <c r="D42" i="3"/>
  <c r="D47" i="3"/>
  <c r="D37" i="3"/>
  <c r="D48" i="3"/>
  <c r="D35" i="3"/>
  <c r="D36" i="3"/>
  <c r="K76" i="4" l="1"/>
  <c r="L60" i="4"/>
  <c r="J54" i="4"/>
  <c r="K78" i="4" s="1"/>
  <c r="L59" i="4"/>
  <c r="I76" i="4"/>
  <c r="J53" i="4"/>
  <c r="I81" i="4" s="1"/>
  <c r="K38" i="3"/>
  <c r="L38" i="3" s="1"/>
  <c r="M38" i="3"/>
  <c r="N38" i="3" s="1"/>
  <c r="O36" i="3"/>
  <c r="P36" i="3" s="1"/>
  <c r="P52" i="3" s="1"/>
  <c r="P58" i="3" s="1"/>
  <c r="M49" i="3"/>
  <c r="N49" i="3" s="1"/>
  <c r="O38" i="3"/>
  <c r="P38" i="3" s="1"/>
  <c r="O48" i="3"/>
  <c r="P48" i="3" s="1"/>
  <c r="M50" i="3"/>
  <c r="N50" i="3" s="1"/>
  <c r="I50" i="3"/>
  <c r="J50" i="3" s="1"/>
  <c r="K48" i="3"/>
  <c r="L48" i="3" s="1"/>
  <c r="I49" i="3"/>
  <c r="J49" i="3" s="1"/>
  <c r="K49" i="3"/>
  <c r="L49" i="3" s="1"/>
  <c r="L53" i="3" s="1"/>
  <c r="L59" i="3" s="1"/>
  <c r="M36" i="3"/>
  <c r="N36" i="3" s="1"/>
  <c r="N52" i="3" s="1"/>
  <c r="N58" i="3" s="1"/>
  <c r="O49" i="3"/>
  <c r="P49" i="3" s="1"/>
  <c r="P53" i="3" s="1"/>
  <c r="P59" i="3" s="1"/>
  <c r="I43" i="3"/>
  <c r="I38" i="3"/>
  <c r="J38" i="3" s="1"/>
  <c r="I37" i="3"/>
  <c r="J37" i="3" s="1"/>
  <c r="I42" i="3"/>
  <c r="J42" i="3" s="1"/>
  <c r="J52" i="3" s="1"/>
  <c r="I106" i="3" s="1"/>
  <c r="L52" i="3"/>
  <c r="L58" i="3" s="1"/>
  <c r="K43" i="3"/>
  <c r="L43" i="3" s="1"/>
  <c r="K44" i="3"/>
  <c r="P43" i="3"/>
  <c r="P44" i="3" s="1"/>
  <c r="N43" i="3"/>
  <c r="N44" i="3" s="1"/>
  <c r="N53" i="3" l="1"/>
  <c r="N59" i="3" s="1"/>
  <c r="J58" i="3"/>
  <c r="I111" i="3" s="1"/>
  <c r="J43" i="3"/>
  <c r="J44" i="3" s="1"/>
  <c r="J53" i="3"/>
  <c r="L44" i="3"/>
  <c r="J59" i="3" l="1"/>
</calcChain>
</file>

<file path=xl/sharedStrings.xml><?xml version="1.0" encoding="utf-8"?>
<sst xmlns="http://schemas.openxmlformats.org/spreadsheetml/2006/main" count="826" uniqueCount="77">
  <si>
    <t>T1</t>
  </si>
  <si>
    <t>KT1</t>
  </si>
  <si>
    <t>KT2</t>
  </si>
  <si>
    <t>T2</t>
  </si>
  <si>
    <t>T3</t>
  </si>
  <si>
    <t>január</t>
  </si>
  <si>
    <t>február</t>
  </si>
  <si>
    <t>március</t>
  </si>
  <si>
    <t>április</t>
  </si>
  <si>
    <t>volumen</t>
  </si>
  <si>
    <t>érték</t>
  </si>
  <si>
    <t>kg</t>
  </si>
  <si>
    <t>l</t>
  </si>
  <si>
    <t>KT1, KT2, KT3</t>
  </si>
  <si>
    <t>l = 1 kg</t>
  </si>
  <si>
    <t>KT3</t>
  </si>
  <si>
    <t>Szállítólevelek</t>
  </si>
  <si>
    <t>KT1, KT3 - érték alapján</t>
  </si>
  <si>
    <t>arány</t>
  </si>
  <si>
    <t>Felosztandó költségek</t>
  </si>
  <si>
    <t>FKTP1</t>
  </si>
  <si>
    <t>FKTP2</t>
  </si>
  <si>
    <t>KT1, KT2 - mennyiség alapján = l</t>
  </si>
  <si>
    <t>Teljesímény egység = Költségfogadó érték</t>
  </si>
  <si>
    <t>teljesítmény</t>
  </si>
  <si>
    <t>Havi felosztott költségek</t>
  </si>
  <si>
    <t>Havi elszámolás</t>
  </si>
  <si>
    <t>Kumulált / elhúzódó időszakos elszámolás</t>
  </si>
  <si>
    <t>FKTP3</t>
  </si>
  <si>
    <t>KT2, KT3 - mennyiség alapján = t</t>
  </si>
  <si>
    <t>t = kg</t>
  </si>
  <si>
    <t>t</t>
  </si>
  <si>
    <t>Termékalapadatok az arányok kiszámításához</t>
  </si>
  <si>
    <t>részköltség</t>
  </si>
  <si>
    <t>felosztandó</t>
  </si>
  <si>
    <t>összesen</t>
  </si>
  <si>
    <t>felosztott ktg.</t>
  </si>
  <si>
    <r>
      <t>KT2 (</t>
    </r>
    <r>
      <rPr>
        <sz val="11"/>
        <color theme="8"/>
        <rFont val="Calibri"/>
        <family val="2"/>
        <charset val="238"/>
        <scheme val="minor"/>
      </rPr>
      <t xml:space="preserve">KT2, KT3, KT1 kategóriatétel sorrend </t>
    </r>
    <r>
      <rPr>
        <sz val="11"/>
        <color theme="1"/>
        <rFont val="Calibri"/>
        <family val="2"/>
        <charset val="238"/>
        <scheme val="minor"/>
      </rPr>
      <t>szerint)</t>
    </r>
  </si>
  <si>
    <t>Teljesímény egység = Költségfogadó mennyiség - mázsa</t>
  </si>
  <si>
    <t>mázsa = kg</t>
  </si>
  <si>
    <t>t = l</t>
  </si>
  <si>
    <t>mázsa = l</t>
  </si>
  <si>
    <t>Pl. ha februárra számolunk, és KT1, KT2 lezárt időszaka január 01 - február 28.</t>
  </si>
  <si>
    <t>Tipus</t>
  </si>
  <si>
    <t>TermekKategoria_ID</t>
  </si>
  <si>
    <t>TermekKategoriaTetel_ID</t>
  </si>
  <si>
    <t>MennyisegEgyseg_ID</t>
  </si>
  <si>
    <t>DatumTol</t>
  </si>
  <si>
    <t>DatumIg</t>
  </si>
  <si>
    <t>FelosztandoKoltseg</t>
  </si>
  <si>
    <t>VetitesiAlapSzazalek</t>
  </si>
  <si>
    <t>FelosztottKoltsegtomeg</t>
  </si>
  <si>
    <t>Teljesitmeny</t>
  </si>
  <si>
    <t>TenyErtekDeviza</t>
  </si>
  <si>
    <t>TenyErtekDeviza_ID</t>
  </si>
  <si>
    <t>fejléc</t>
  </si>
  <si>
    <t>tétel</t>
  </si>
  <si>
    <t>Elszámolás mentése (TenykoltsegKalkulacioAnyagkezelesiPotlekFK)</t>
  </si>
  <si>
    <t>TenykoltsegKalkulacioAltalanosUzemiKoltsegFK_ID</t>
  </si>
  <si>
    <t>mázsa</t>
  </si>
  <si>
    <t>-</t>
  </si>
  <si>
    <t>panelről</t>
  </si>
  <si>
    <t>lezárt időszak</t>
  </si>
  <si>
    <t>Termek_ID</t>
  </si>
  <si>
    <t>?</t>
  </si>
  <si>
    <t>TenyErtek (ez mentsük a paraméterbe vissza)</t>
  </si>
  <si>
    <t>TenySzazalek (ez mentsük a paraméterbe vissza)</t>
  </si>
  <si>
    <t>Februári kumulált felosztott költségek</t>
  </si>
  <si>
    <t>Februári kumulált / elhúzódó időszakos elszámolás</t>
  </si>
  <si>
    <t>Paraméter</t>
  </si>
  <si>
    <t>2019.01.01 - 2019.01.31</t>
  </si>
  <si>
    <t>2019.02.01. - 2019.02.28</t>
  </si>
  <si>
    <t>2019.03.01 - 2019.03.31</t>
  </si>
  <si>
    <t>2019.04.01 - 2019.04.30</t>
  </si>
  <si>
    <t>2019.01.01 - 2019.02.28</t>
  </si>
  <si>
    <t>Február</t>
  </si>
  <si>
    <t>Február kumulált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</si>
</sst>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i/>
      <sz val="11"/>
      <color theme="4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i/>
      <sz val="11"/>
      <color theme="8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4" borderId="0" applyNumberFormat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3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4" fillId="0" borderId="0" xfId="0" applyFont="1"/>
    <xf numFmtId="0" fontId="1" fillId="0" borderId="0" xfId="0" applyFont="1"/>
    <xf numFmtId="3" fontId="6" fillId="0" borderId="0" xfId="0" applyNumberFormat="1" applyFont="1"/>
    <xf numFmtId="0" fontId="0" fillId="2" borderId="0" xfId="0" applyFill="1" applyAlignment="1">
      <alignment horizontal="right"/>
    </xf>
    <xf numFmtId="0" fontId="2" fillId="0" borderId="1" xfId="0" applyFont="1" applyBorder="1"/>
    <xf numFmtId="0" fontId="2" fillId="0" borderId="0" xfId="0" applyFont="1" applyBorder="1"/>
    <xf numFmtId="0" fontId="0" fillId="2" borderId="1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5" fillId="0" borderId="1" xfId="0" applyFont="1" applyBorder="1"/>
    <xf numFmtId="3" fontId="6" fillId="0" borderId="0" xfId="0" applyNumberFormat="1" applyFont="1" applyBorder="1"/>
    <xf numFmtId="0" fontId="0" fillId="0" borderId="1" xfId="0" applyBorder="1"/>
    <xf numFmtId="3" fontId="3" fillId="0" borderId="0" xfId="0" applyNumberFormat="1" applyFont="1" applyBorder="1"/>
    <xf numFmtId="0" fontId="0" fillId="0" borderId="0" xfId="0" applyBorder="1"/>
    <xf numFmtId="3" fontId="0" fillId="2" borderId="0" xfId="0" applyNumberFormat="1" applyFill="1" applyBorder="1" applyAlignment="1">
      <alignment horizontal="right"/>
    </xf>
    <xf numFmtId="3" fontId="5" fillId="0" borderId="0" xfId="0" applyNumberFormat="1" applyFont="1" applyBorder="1"/>
    <xf numFmtId="10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Font="1"/>
    <xf numFmtId="0" fontId="0" fillId="3" borderId="0" xfId="0" applyFill="1"/>
    <xf numFmtId="0" fontId="7" fillId="0" borderId="0" xfId="0" applyFont="1"/>
    <xf numFmtId="164" fontId="0" fillId="0" borderId="1" xfId="0" applyNumberFormat="1" applyBorder="1"/>
    <xf numFmtId="0" fontId="8" fillId="0" borderId="1" xfId="0" applyFont="1" applyBorder="1"/>
    <xf numFmtId="3" fontId="9" fillId="0" borderId="0" xfId="0" applyNumberFormat="1" applyFont="1" applyBorder="1"/>
    <xf numFmtId="3" fontId="9" fillId="0" borderId="0" xfId="0" applyNumberFormat="1" applyFont="1"/>
    <xf numFmtId="0" fontId="8" fillId="0" borderId="1" xfId="0" applyFont="1" applyFill="1" applyBorder="1"/>
    <xf numFmtId="3" fontId="9" fillId="0" borderId="0" xfId="0" applyNumberFormat="1" applyFont="1" applyFill="1" applyBorder="1"/>
    <xf numFmtId="3" fontId="9" fillId="0" borderId="0" xfId="0" applyNumberFormat="1" applyFont="1" applyFill="1"/>
    <xf numFmtId="0" fontId="8" fillId="0" borderId="0" xfId="0" applyFont="1"/>
    <xf numFmtId="0" fontId="10" fillId="0" borderId="0" xfId="0" applyFont="1"/>
    <xf numFmtId="3" fontId="0" fillId="0" borderId="0" xfId="0" applyNumberFormat="1" applyFont="1" applyBorder="1"/>
    <xf numFmtId="10" fontId="0" fillId="0" borderId="1" xfId="0" applyNumberFormat="1" applyFont="1" applyBorder="1"/>
    <xf numFmtId="0" fontId="0" fillId="0" borderId="1" xfId="0" applyFont="1" applyBorder="1"/>
    <xf numFmtId="10" fontId="10" fillId="0" borderId="0" xfId="0" applyNumberFormat="1" applyFont="1" applyBorder="1"/>
    <xf numFmtId="3" fontId="10" fillId="0" borderId="1" xfId="0" applyNumberFormat="1" applyFont="1" applyBorder="1"/>
    <xf numFmtId="0" fontId="10" fillId="0" borderId="1" xfId="0" applyFont="1" applyBorder="1"/>
    <xf numFmtId="0" fontId="0" fillId="2" borderId="0" xfId="0" applyFill="1" applyBorder="1"/>
    <xf numFmtId="0" fontId="0" fillId="2" borderId="1" xfId="0" applyFill="1" applyBorder="1"/>
    <xf numFmtId="0" fontId="0" fillId="2" borderId="0" xfId="0" applyFill="1"/>
    <xf numFmtId="0" fontId="12" fillId="0" borderId="0" xfId="0" applyFont="1"/>
    <xf numFmtId="0" fontId="0" fillId="0" borderId="0" xfId="0" applyFill="1"/>
    <xf numFmtId="0" fontId="0" fillId="0" borderId="1" xfId="0" applyFill="1" applyBorder="1"/>
    <xf numFmtId="3" fontId="13" fillId="0" borderId="1" xfId="0" applyNumberFormat="1" applyFont="1" applyBorder="1"/>
    <xf numFmtId="10" fontId="14" fillId="0" borderId="0" xfId="0" applyNumberFormat="1" applyFont="1" applyBorder="1"/>
    <xf numFmtId="3" fontId="14" fillId="0" borderId="1" xfId="0" applyNumberFormat="1" applyFont="1" applyBorder="1"/>
    <xf numFmtId="0" fontId="14" fillId="0" borderId="1" xfId="0" applyFont="1" applyBorder="1"/>
    <xf numFmtId="4" fontId="14" fillId="0" borderId="1" xfId="0" applyNumberFormat="1" applyFont="1" applyBorder="1"/>
    <xf numFmtId="3" fontId="14" fillId="0" borderId="0" xfId="0" applyNumberFormat="1" applyFont="1" applyBorder="1"/>
    <xf numFmtId="3" fontId="2" fillId="0" borderId="1" xfId="0" applyNumberFormat="1" applyFont="1" applyBorder="1"/>
    <xf numFmtId="4" fontId="11" fillId="0" borderId="1" xfId="0" applyNumberFormat="1" applyFont="1" applyBorder="1"/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5" fillId="4" borderId="0" xfId="1"/>
    <xf numFmtId="0" fontId="2" fillId="0" borderId="0" xfId="0" applyFont="1" applyAlignment="1">
      <alignment horizontal="center"/>
    </xf>
    <xf numFmtId="3" fontId="2" fillId="5" borderId="1" xfId="0" applyNumberFormat="1" applyFont="1" applyFill="1" applyBorder="1"/>
    <xf numFmtId="10" fontId="14" fillId="5" borderId="0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0" xfId="0" applyFont="1" applyBorder="1" applyAlignment="1">
      <alignment horizontal="center" textRotation="90"/>
    </xf>
    <xf numFmtId="0" fontId="0" fillId="3" borderId="0" xfId="0" applyFont="1" applyFill="1" applyBorder="1" applyAlignment="1">
      <alignment horizontal="center" textRotation="90"/>
    </xf>
    <xf numFmtId="0" fontId="15" fillId="4" borderId="0" xfId="1" applyFont="1" applyBorder="1" applyAlignment="1">
      <alignment horizontal="center" textRotation="90"/>
    </xf>
    <xf numFmtId="14" fontId="0" fillId="0" borderId="0" xfId="0" applyNumberFormat="1" applyBorder="1" applyAlignment="1">
      <alignment horizontal="center"/>
    </xf>
    <xf numFmtId="0" fontId="16" fillId="0" borderId="0" xfId="0" applyFont="1" applyBorder="1" applyAlignment="1">
      <alignment horizontal="center" vertical="center" textRotation="90"/>
    </xf>
    <xf numFmtId="0" fontId="0" fillId="6" borderId="1" xfId="0" applyFill="1" applyBorder="1" applyAlignment="1">
      <alignment horizontal="center" vertical="center" textRotation="90" wrapText="1"/>
    </xf>
    <xf numFmtId="0" fontId="0" fillId="0" borderId="1" xfId="0" applyBorder="1" applyAlignment="1"/>
    <xf numFmtId="0" fontId="0" fillId="6" borderId="0" xfId="0" applyFill="1" applyBorder="1" applyAlignment="1">
      <alignment horizontal="center"/>
    </xf>
    <xf numFmtId="14" fontId="0" fillId="6" borderId="0" xfId="0" applyNumberFormat="1" applyFill="1" applyBorder="1" applyAlignment="1">
      <alignment horizontal="center"/>
    </xf>
    <xf numFmtId="3" fontId="0" fillId="6" borderId="0" xfId="0" applyNumberFormat="1" applyFill="1" applyBorder="1" applyAlignment="1">
      <alignment horizontal="center"/>
    </xf>
    <xf numFmtId="10" fontId="0" fillId="6" borderId="0" xfId="0" applyNumberFormat="1" applyFill="1" applyBorder="1" applyAlignment="1">
      <alignment horizontal="center"/>
    </xf>
    <xf numFmtId="4" fontId="0" fillId="6" borderId="0" xfId="0" applyNumberFormat="1" applyFill="1" applyBorder="1" applyAlignment="1">
      <alignment horizontal="center"/>
    </xf>
  </cellXfs>
  <cellStyles count="2">
    <cellStyle name="Jó" xfId="1" builtinId="26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409B-76C6-4158-8042-B9591DB56E9D}">
  <dimension ref="A1:AH128"/>
  <sheetViews>
    <sheetView tabSelected="1" topLeftCell="K1" workbookViewId="0">
      <pane ySplit="4" topLeftCell="A113" activePane="bottomLeft" state="frozen"/>
      <selection pane="bottomLeft" activeCell="R113" sqref="R113"/>
    </sheetView>
  </sheetViews>
  <sheetFormatPr defaultRowHeight="15" x14ac:dyDescent="0.25"/>
  <cols>
    <col min="1" max="1" width="2.85546875" customWidth="1"/>
    <col min="2" max="2" width="7.85546875" customWidth="1"/>
    <col min="3" max="3" width="7.140625" customWidth="1"/>
    <col min="4" max="4" width="6.7109375" customWidth="1"/>
    <col min="5" max="7" width="4.140625" customWidth="1"/>
    <col min="8" max="8" width="52.42578125" customWidth="1"/>
    <col min="9" max="9" width="14.5703125" style="16" customWidth="1"/>
    <col min="10" max="10" width="14.5703125" style="18" customWidth="1"/>
    <col min="11" max="11" width="14.5703125" style="16" customWidth="1"/>
    <col min="12" max="12" width="14.5703125" customWidth="1"/>
    <col min="13" max="13" width="14.5703125" style="16" customWidth="1"/>
    <col min="14" max="14" width="14.5703125" customWidth="1"/>
    <col min="15" max="15" width="14.5703125" style="16" customWidth="1"/>
    <col min="16" max="16" width="14.5703125" style="18" customWidth="1"/>
    <col min="17" max="17" width="14.28515625" style="16" customWidth="1"/>
    <col min="24" max="25" width="10.140625" bestFit="1" customWidth="1"/>
    <col min="26" max="26" width="9.85546875" bestFit="1" customWidth="1"/>
    <col min="29" max="29" width="9.85546875" bestFit="1" customWidth="1"/>
  </cols>
  <sheetData>
    <row r="1" spans="1:17" ht="18.75" x14ac:dyDescent="0.3">
      <c r="A1" s="6" t="s">
        <v>69</v>
      </c>
      <c r="I1" s="70" t="s">
        <v>5</v>
      </c>
      <c r="J1" s="71"/>
      <c r="K1" s="70" t="s">
        <v>6</v>
      </c>
      <c r="L1" s="71"/>
      <c r="M1" s="71" t="s">
        <v>7</v>
      </c>
      <c r="N1" s="71"/>
      <c r="O1" s="71" t="s">
        <v>8</v>
      </c>
      <c r="P1" s="71"/>
    </row>
    <row r="2" spans="1:17" x14ac:dyDescent="0.25">
      <c r="H2" s="67" t="s">
        <v>1</v>
      </c>
      <c r="I2" s="77" t="s">
        <v>74</v>
      </c>
      <c r="J2" s="78"/>
      <c r="K2" s="78"/>
      <c r="L2" s="79"/>
      <c r="M2" s="76" t="s">
        <v>72</v>
      </c>
      <c r="N2" s="76"/>
      <c r="O2" s="74" t="s">
        <v>73</v>
      </c>
      <c r="P2" s="75"/>
    </row>
    <row r="3" spans="1:17" x14ac:dyDescent="0.25">
      <c r="H3" s="67" t="s">
        <v>2</v>
      </c>
      <c r="I3" s="74" t="s">
        <v>70</v>
      </c>
      <c r="J3" s="75"/>
      <c r="K3" s="74" t="s">
        <v>71</v>
      </c>
      <c r="L3" s="75"/>
      <c r="M3" s="76" t="s">
        <v>72</v>
      </c>
      <c r="N3" s="76"/>
      <c r="O3" s="74" t="s">
        <v>73</v>
      </c>
      <c r="P3" s="75"/>
    </row>
    <row r="4" spans="1:17" x14ac:dyDescent="0.25">
      <c r="H4" s="67" t="s">
        <v>15</v>
      </c>
      <c r="I4" s="74" t="s">
        <v>70</v>
      </c>
      <c r="J4" s="75"/>
      <c r="K4" s="74" t="s">
        <v>71</v>
      </c>
      <c r="L4" s="75"/>
      <c r="M4" s="76" t="s">
        <v>72</v>
      </c>
      <c r="N4" s="76"/>
      <c r="O4" s="74" t="s">
        <v>73</v>
      </c>
      <c r="P4" s="75"/>
    </row>
    <row r="6" spans="1:17" s="5" customFormat="1" ht="18.75" x14ac:dyDescent="0.3">
      <c r="A6" s="6" t="s">
        <v>16</v>
      </c>
      <c r="I6" s="10"/>
      <c r="J6" s="11"/>
      <c r="K6" s="10"/>
      <c r="M6" s="10"/>
      <c r="O6" s="10"/>
      <c r="P6" s="11"/>
      <c r="Q6" s="10"/>
    </row>
    <row r="7" spans="1:17" s="2" customFormat="1" x14ac:dyDescent="0.25">
      <c r="I7" s="70" t="s">
        <v>5</v>
      </c>
      <c r="J7" s="71"/>
      <c r="K7" s="70" t="s">
        <v>6</v>
      </c>
      <c r="L7" s="71"/>
      <c r="M7" s="70" t="s">
        <v>7</v>
      </c>
      <c r="N7" s="71"/>
      <c r="O7" s="70" t="s">
        <v>8</v>
      </c>
      <c r="P7" s="71"/>
      <c r="Q7" s="23"/>
    </row>
    <row r="8" spans="1:17" s="1" customFormat="1" x14ac:dyDescent="0.25">
      <c r="I8" s="12" t="s">
        <v>9</v>
      </c>
      <c r="J8" s="13" t="s">
        <v>10</v>
      </c>
      <c r="K8" s="12" t="s">
        <v>9</v>
      </c>
      <c r="L8" s="9" t="s">
        <v>10</v>
      </c>
      <c r="M8" s="12" t="s">
        <v>9</v>
      </c>
      <c r="N8" s="9" t="s">
        <v>10</v>
      </c>
      <c r="O8" s="12" t="s">
        <v>9</v>
      </c>
      <c r="P8" s="13" t="s">
        <v>10</v>
      </c>
      <c r="Q8" s="24"/>
    </row>
    <row r="9" spans="1:17" x14ac:dyDescent="0.25">
      <c r="C9" t="s">
        <v>1</v>
      </c>
      <c r="F9" t="s">
        <v>0</v>
      </c>
      <c r="G9" t="s">
        <v>11</v>
      </c>
      <c r="H9" t="s">
        <v>1</v>
      </c>
      <c r="I9" s="29">
        <v>10</v>
      </c>
      <c r="J9" s="30">
        <v>6000000</v>
      </c>
      <c r="K9" s="29">
        <v>15</v>
      </c>
      <c r="L9" s="31">
        <v>9300000</v>
      </c>
      <c r="M9" s="29">
        <v>9</v>
      </c>
      <c r="N9" s="31">
        <v>5200000</v>
      </c>
      <c r="O9" s="29">
        <v>8</v>
      </c>
      <c r="P9" s="30">
        <v>5000000</v>
      </c>
    </row>
    <row r="10" spans="1:17" x14ac:dyDescent="0.25">
      <c r="C10" t="s">
        <v>2</v>
      </c>
      <c r="F10" t="s">
        <v>3</v>
      </c>
      <c r="G10" t="s">
        <v>12</v>
      </c>
      <c r="H10" t="s">
        <v>2</v>
      </c>
      <c r="I10" s="32">
        <v>120</v>
      </c>
      <c r="J10" s="33">
        <v>12000000</v>
      </c>
      <c r="K10" s="32">
        <v>140</v>
      </c>
      <c r="L10" s="34">
        <v>15400000</v>
      </c>
      <c r="M10" s="29">
        <v>160</v>
      </c>
      <c r="N10" s="31">
        <v>16800000</v>
      </c>
      <c r="O10" s="29">
        <v>90</v>
      </c>
      <c r="P10" s="30">
        <v>9900000</v>
      </c>
    </row>
    <row r="11" spans="1:17" x14ac:dyDescent="0.25">
      <c r="C11" s="35" t="s">
        <v>13</v>
      </c>
      <c r="F11" s="46" t="s">
        <v>4</v>
      </c>
      <c r="G11" t="s">
        <v>11</v>
      </c>
      <c r="H11" t="s">
        <v>37</v>
      </c>
      <c r="I11" s="29">
        <v>50</v>
      </c>
      <c r="J11" s="30">
        <v>10000000</v>
      </c>
      <c r="K11" s="29">
        <v>50</v>
      </c>
      <c r="L11" s="31">
        <v>11000000</v>
      </c>
      <c r="M11" s="29">
        <v>70</v>
      </c>
      <c r="N11" s="31">
        <v>14700000</v>
      </c>
      <c r="O11" s="29">
        <v>20</v>
      </c>
      <c r="P11" s="30">
        <v>5000000</v>
      </c>
    </row>
    <row r="12" spans="1:17" x14ac:dyDescent="0.25">
      <c r="I12" s="14"/>
      <c r="J12" s="15"/>
      <c r="K12" s="14"/>
      <c r="L12" s="8"/>
      <c r="M12" s="14"/>
      <c r="N12" s="8"/>
      <c r="O12" s="14"/>
      <c r="P12" s="15"/>
    </row>
    <row r="13" spans="1:17" ht="18.75" x14ac:dyDescent="0.3">
      <c r="A13" s="6" t="s">
        <v>19</v>
      </c>
      <c r="I13" s="14"/>
      <c r="J13" s="15"/>
      <c r="K13" s="14"/>
      <c r="L13" s="8"/>
      <c r="M13" s="14"/>
      <c r="N13" s="8"/>
      <c r="O13" s="14"/>
      <c r="P13" s="15"/>
    </row>
    <row r="14" spans="1:17" x14ac:dyDescent="0.25">
      <c r="D14" t="s">
        <v>20</v>
      </c>
      <c r="E14" s="2"/>
      <c r="F14" t="s">
        <v>22</v>
      </c>
      <c r="I14" s="29"/>
      <c r="J14" s="30">
        <v>5000000</v>
      </c>
      <c r="K14" s="29"/>
      <c r="L14" s="31">
        <v>6000000</v>
      </c>
      <c r="M14" s="29"/>
      <c r="N14" s="31">
        <v>5500000</v>
      </c>
      <c r="O14" s="29"/>
      <c r="P14" s="30">
        <v>6300000</v>
      </c>
    </row>
    <row r="15" spans="1:17" x14ac:dyDescent="0.25">
      <c r="D15" t="s">
        <v>21</v>
      </c>
      <c r="F15" t="s">
        <v>17</v>
      </c>
      <c r="I15" s="29"/>
      <c r="J15" s="30">
        <v>400000</v>
      </c>
      <c r="K15" s="29"/>
      <c r="L15" s="31">
        <v>700000</v>
      </c>
      <c r="M15" s="29"/>
      <c r="N15" s="31">
        <v>800000</v>
      </c>
      <c r="O15" s="29"/>
      <c r="P15" s="30">
        <v>300000</v>
      </c>
    </row>
    <row r="16" spans="1:17" s="47" customFormat="1" x14ac:dyDescent="0.25">
      <c r="D16" s="47" t="s">
        <v>28</v>
      </c>
      <c r="F16" s="47" t="s">
        <v>29</v>
      </c>
      <c r="I16" s="32"/>
      <c r="J16" s="33">
        <v>1000000</v>
      </c>
      <c r="K16" s="32"/>
      <c r="L16" s="34">
        <v>1200000</v>
      </c>
      <c r="M16" s="32"/>
      <c r="N16" s="34">
        <v>700000</v>
      </c>
      <c r="O16" s="32"/>
      <c r="P16" s="33">
        <v>250000</v>
      </c>
      <c r="Q16" s="48"/>
    </row>
    <row r="17" spans="1:16" x14ac:dyDescent="0.25">
      <c r="I17" s="14"/>
      <c r="J17" s="15"/>
      <c r="K17" s="14"/>
      <c r="L17" s="8"/>
      <c r="M17" s="14"/>
      <c r="N17" s="8"/>
      <c r="O17" s="14"/>
      <c r="P17" s="15"/>
    </row>
    <row r="18" spans="1:16" ht="18.75" x14ac:dyDescent="0.3">
      <c r="A18" s="6" t="s">
        <v>32</v>
      </c>
      <c r="J18" s="17"/>
      <c r="L18" s="3"/>
      <c r="N18" s="3"/>
      <c r="P18" s="17"/>
    </row>
    <row r="19" spans="1:16" x14ac:dyDescent="0.25">
      <c r="J19"/>
      <c r="P19"/>
    </row>
    <row r="20" spans="1:16" x14ac:dyDescent="0.25">
      <c r="B20" s="36">
        <v>5</v>
      </c>
      <c r="C20" s="35" t="s">
        <v>14</v>
      </c>
      <c r="D20" t="str">
        <f>$D$14</f>
        <v>FKTP1</v>
      </c>
      <c r="E20" t="s">
        <v>1</v>
      </c>
      <c r="F20" t="str">
        <f>F9</f>
        <v>T1</v>
      </c>
      <c r="G20" t="s">
        <v>12</v>
      </c>
      <c r="I20" s="16">
        <f>$B$20*I9</f>
        <v>50</v>
      </c>
      <c r="J20" s="37"/>
      <c r="K20" s="16">
        <f>$B$20*K9</f>
        <v>75</v>
      </c>
      <c r="L20" s="37"/>
      <c r="M20" s="16">
        <f>$B$20*M9</f>
        <v>45</v>
      </c>
      <c r="N20" s="37"/>
      <c r="O20" s="16">
        <f>$B$20*O9</f>
        <v>40</v>
      </c>
      <c r="P20" s="37"/>
    </row>
    <row r="21" spans="1:16" x14ac:dyDescent="0.25">
      <c r="D21" t="str">
        <f>$D$14</f>
        <v>FKTP1</v>
      </c>
      <c r="E21" t="s">
        <v>2</v>
      </c>
      <c r="F21" t="str">
        <f>F10</f>
        <v>T2</v>
      </c>
      <c r="G21" t="s">
        <v>12</v>
      </c>
      <c r="I21" s="16">
        <f>I10</f>
        <v>120</v>
      </c>
      <c r="J21" s="37"/>
      <c r="K21" s="16">
        <f>K10</f>
        <v>140</v>
      </c>
      <c r="L21" s="37"/>
      <c r="M21" s="16">
        <f>M10</f>
        <v>160</v>
      </c>
      <c r="N21" s="37"/>
      <c r="O21" s="16">
        <f>O10</f>
        <v>90</v>
      </c>
      <c r="P21" s="37"/>
    </row>
    <row r="22" spans="1:16" x14ac:dyDescent="0.25">
      <c r="D22" t="str">
        <f>$D$14</f>
        <v>FKTP1</v>
      </c>
      <c r="E22" t="s">
        <v>2</v>
      </c>
      <c r="F22" t="str">
        <f>F11</f>
        <v>T3</v>
      </c>
      <c r="G22" t="s">
        <v>12</v>
      </c>
      <c r="I22" s="16">
        <f>$B$20*I11</f>
        <v>250</v>
      </c>
      <c r="J22" s="37"/>
      <c r="K22" s="16">
        <f>$B$20*K11</f>
        <v>250</v>
      </c>
      <c r="L22" s="37"/>
      <c r="M22" s="16">
        <f>$B$20*M11</f>
        <v>350</v>
      </c>
      <c r="N22" s="37"/>
      <c r="O22" s="16">
        <f>$B$20*O11</f>
        <v>100</v>
      </c>
      <c r="P22" s="37"/>
    </row>
    <row r="23" spans="1:16" x14ac:dyDescent="0.25">
      <c r="J23" s="37"/>
      <c r="L23" s="37"/>
      <c r="N23" s="37"/>
      <c r="P23" s="37"/>
    </row>
    <row r="24" spans="1:16" x14ac:dyDescent="0.25">
      <c r="D24" t="str">
        <f>$D$15</f>
        <v>FKTP2</v>
      </c>
      <c r="E24" t="s">
        <v>1</v>
      </c>
      <c r="F24" t="str">
        <f>F9</f>
        <v>T1</v>
      </c>
      <c r="J24" s="37">
        <f>J9</f>
        <v>6000000</v>
      </c>
      <c r="L24" s="37">
        <f>L9</f>
        <v>9300000</v>
      </c>
      <c r="N24" s="37">
        <f>N9</f>
        <v>5200000</v>
      </c>
      <c r="P24" s="37">
        <f>P9</f>
        <v>5000000</v>
      </c>
    </row>
    <row r="25" spans="1:16" x14ac:dyDescent="0.25">
      <c r="D25" s="27" t="str">
        <f>$D$15</f>
        <v>FKTP2</v>
      </c>
      <c r="E25" s="27"/>
      <c r="F25" s="27" t="str">
        <f>F10</f>
        <v>T2</v>
      </c>
      <c r="J25" s="37"/>
      <c r="L25" s="37"/>
      <c r="N25" s="37"/>
      <c r="P25" s="37"/>
    </row>
    <row r="26" spans="1:16" x14ac:dyDescent="0.25">
      <c r="D26" s="27" t="str">
        <f>$D$15</f>
        <v>FKTP2</v>
      </c>
      <c r="E26" s="27"/>
      <c r="F26" s="27" t="str">
        <f>F11</f>
        <v>T3</v>
      </c>
      <c r="J26" s="37"/>
      <c r="L26" s="37"/>
      <c r="N26" s="37"/>
      <c r="P26" s="37"/>
    </row>
    <row r="27" spans="1:16" x14ac:dyDescent="0.25">
      <c r="J27" s="37"/>
      <c r="L27" s="37"/>
      <c r="N27" s="37"/>
      <c r="P27" s="37"/>
    </row>
    <row r="28" spans="1:16" x14ac:dyDescent="0.25">
      <c r="B28" s="35">
        <v>1E-3</v>
      </c>
      <c r="C28" s="35" t="s">
        <v>30</v>
      </c>
      <c r="D28" s="27" t="str">
        <f>$D$16</f>
        <v>FKTP3</v>
      </c>
      <c r="E28" s="27"/>
      <c r="F28" s="27" t="str">
        <f>F9</f>
        <v>T1</v>
      </c>
      <c r="G28" s="27" t="s">
        <v>31</v>
      </c>
      <c r="I28" s="28"/>
      <c r="J28" s="37"/>
      <c r="K28" s="28"/>
      <c r="L28" s="37"/>
      <c r="M28" s="28"/>
      <c r="N28" s="37"/>
      <c r="O28" s="28"/>
      <c r="P28" s="37"/>
    </row>
    <row r="29" spans="1:16" x14ac:dyDescent="0.25">
      <c r="B29" s="35">
        <v>2.0000000000000001E-4</v>
      </c>
      <c r="C29" s="35" t="s">
        <v>40</v>
      </c>
      <c r="D29" t="str">
        <f>$D$16</f>
        <v>FKTP3</v>
      </c>
      <c r="E29" t="s">
        <v>2</v>
      </c>
      <c r="F29" t="str">
        <f>F10</f>
        <v>T2</v>
      </c>
      <c r="G29" t="s">
        <v>31</v>
      </c>
      <c r="I29" s="28">
        <f>I10*$B$29</f>
        <v>2.4E-2</v>
      </c>
      <c r="J29" s="37"/>
      <c r="K29" s="28">
        <f>K10*$B$29</f>
        <v>2.8000000000000001E-2</v>
      </c>
      <c r="L29" s="37"/>
      <c r="M29" s="28">
        <f>M10*$B$29</f>
        <v>3.2000000000000001E-2</v>
      </c>
      <c r="N29" s="37"/>
      <c r="O29" s="28">
        <f>O10*$B$29</f>
        <v>1.8000000000000002E-2</v>
      </c>
      <c r="P29" s="37"/>
    </row>
    <row r="30" spans="1:16" x14ac:dyDescent="0.25">
      <c r="D30" t="str">
        <f>$D$16</f>
        <v>FKTP3</v>
      </c>
      <c r="E30" t="s">
        <v>2</v>
      </c>
      <c r="F30" t="str">
        <f>F11</f>
        <v>T3</v>
      </c>
      <c r="G30" t="s">
        <v>31</v>
      </c>
      <c r="I30" s="28">
        <f>I11*$B$28</f>
        <v>0.05</v>
      </c>
      <c r="J30" s="37"/>
      <c r="K30" s="28">
        <f>K11*$B$28</f>
        <v>0.05</v>
      </c>
      <c r="L30" s="37"/>
      <c r="M30" s="28">
        <f>M11*$B$28</f>
        <v>7.0000000000000007E-2</v>
      </c>
      <c r="N30" s="37"/>
      <c r="O30" s="28">
        <f>O11*$B$28</f>
        <v>0.02</v>
      </c>
      <c r="P30" s="37"/>
    </row>
    <row r="31" spans="1:16" x14ac:dyDescent="0.25">
      <c r="J31" s="17"/>
      <c r="L31" s="3"/>
      <c r="N31" s="3"/>
      <c r="P31" s="17"/>
    </row>
    <row r="32" spans="1:16" ht="18.75" x14ac:dyDescent="0.3">
      <c r="A32" s="6" t="s">
        <v>25</v>
      </c>
    </row>
    <row r="33" spans="2:17" x14ac:dyDescent="0.25">
      <c r="I33" s="12" t="s">
        <v>18</v>
      </c>
      <c r="J33" s="19" t="s">
        <v>33</v>
      </c>
      <c r="K33" s="12" t="s">
        <v>18</v>
      </c>
      <c r="L33" s="19" t="s">
        <v>33</v>
      </c>
      <c r="M33" s="12" t="s">
        <v>18</v>
      </c>
      <c r="N33" s="19" t="s">
        <v>33</v>
      </c>
      <c r="O33" s="12" t="s">
        <v>18</v>
      </c>
      <c r="P33" s="19" t="s">
        <v>33</v>
      </c>
    </row>
    <row r="34" spans="2:17" x14ac:dyDescent="0.25">
      <c r="D34" t="str">
        <f>D14</f>
        <v>FKTP1</v>
      </c>
      <c r="F34" t="str">
        <f>F14</f>
        <v>KT1, KT2 - mennyiség alapján = l</v>
      </c>
      <c r="I34" s="16">
        <f>SUM(I20:I22)</f>
        <v>420</v>
      </c>
      <c r="J34" s="20"/>
      <c r="K34" s="16">
        <f>SUM(K20:K22)</f>
        <v>465</v>
      </c>
      <c r="L34" s="20"/>
      <c r="M34" s="16">
        <f>SUM(M20:M22)</f>
        <v>555</v>
      </c>
      <c r="N34" s="20"/>
      <c r="O34" s="16">
        <f>SUM(O20:O22)</f>
        <v>230</v>
      </c>
      <c r="P34" s="20"/>
    </row>
    <row r="35" spans="2:17" x14ac:dyDescent="0.25">
      <c r="D35" t="str">
        <f>$D$34</f>
        <v>FKTP1</v>
      </c>
      <c r="F35" t="s">
        <v>34</v>
      </c>
      <c r="J35" s="20">
        <f>J14</f>
        <v>5000000</v>
      </c>
      <c r="L35" s="20">
        <f>L14</f>
        <v>6000000</v>
      </c>
      <c r="N35" s="20">
        <f>N14</f>
        <v>5500000</v>
      </c>
      <c r="P35" s="20">
        <f>P14</f>
        <v>6300000</v>
      </c>
    </row>
    <row r="36" spans="2:17" s="25" customFormat="1" x14ac:dyDescent="0.25">
      <c r="D36" s="25" t="str">
        <f>$D$34</f>
        <v>FKTP1</v>
      </c>
      <c r="E36" s="25" t="str">
        <f>E20</f>
        <v>KT1</v>
      </c>
      <c r="F36" s="25" t="str">
        <f>F20</f>
        <v>T1</v>
      </c>
      <c r="I36" s="38">
        <f>I20/I34</f>
        <v>0.11904761904761904</v>
      </c>
      <c r="J36" s="37">
        <f>I36*J35</f>
        <v>595238.09523809515</v>
      </c>
      <c r="K36" s="38">
        <f>K20/K34</f>
        <v>0.16129032258064516</v>
      </c>
      <c r="L36" s="37">
        <f>K36*L35</f>
        <v>967741.93548387091</v>
      </c>
      <c r="M36" s="38">
        <f>M20/M34</f>
        <v>8.1081081081081086E-2</v>
      </c>
      <c r="N36" s="37">
        <f>M36*N35</f>
        <v>445945.94594594598</v>
      </c>
      <c r="O36" s="38">
        <f>O20/O34</f>
        <v>0.17391304347826086</v>
      </c>
      <c r="P36" s="37">
        <f>O36*P35</f>
        <v>1095652.1739130435</v>
      </c>
      <c r="Q36" s="39"/>
    </row>
    <row r="37" spans="2:17" s="25" customFormat="1" x14ac:dyDescent="0.25">
      <c r="D37" s="25" t="str">
        <f t="shared" ref="D37:D38" si="0">$D$34</f>
        <v>FKTP1</v>
      </c>
      <c r="E37" s="25" t="str">
        <f t="shared" ref="E37:F38" si="1">E21</f>
        <v>KT2</v>
      </c>
      <c r="F37" s="25" t="str">
        <f t="shared" si="1"/>
        <v>T2</v>
      </c>
      <c r="I37" s="38">
        <f>I21/I34</f>
        <v>0.2857142857142857</v>
      </c>
      <c r="J37" s="37">
        <f>I37*J35</f>
        <v>1428571.4285714284</v>
      </c>
      <c r="K37" s="38">
        <f>K21/K34</f>
        <v>0.30107526881720431</v>
      </c>
      <c r="L37" s="37">
        <f>K37*L35</f>
        <v>1806451.6129032259</v>
      </c>
      <c r="M37" s="38">
        <f>M21/M34</f>
        <v>0.28828828828828829</v>
      </c>
      <c r="N37" s="37">
        <f>M37*N35</f>
        <v>1585585.5855855856</v>
      </c>
      <c r="O37" s="38">
        <f>O21/O34</f>
        <v>0.39130434782608697</v>
      </c>
      <c r="P37" s="37">
        <f>O37*P35</f>
        <v>2465217.3913043481</v>
      </c>
      <c r="Q37" s="39"/>
    </row>
    <row r="38" spans="2:17" s="25" customFormat="1" x14ac:dyDescent="0.25">
      <c r="D38" s="25" t="str">
        <f t="shared" si="0"/>
        <v>FKTP1</v>
      </c>
      <c r="E38" s="25" t="str">
        <f t="shared" si="1"/>
        <v>KT2</v>
      </c>
      <c r="F38" s="25" t="str">
        <f t="shared" si="1"/>
        <v>T3</v>
      </c>
      <c r="H38" s="7"/>
      <c r="I38" s="38">
        <f>I22/I34</f>
        <v>0.59523809523809523</v>
      </c>
      <c r="J38" s="37">
        <f>I38*J35</f>
        <v>2976190.4761904762</v>
      </c>
      <c r="K38" s="38">
        <f>K22/K34</f>
        <v>0.5376344086021505</v>
      </c>
      <c r="L38" s="37">
        <f>K38*L35</f>
        <v>3225806.4516129028</v>
      </c>
      <c r="M38" s="38">
        <f>M22/M34</f>
        <v>0.63063063063063063</v>
      </c>
      <c r="N38" s="37">
        <f>M38*N35</f>
        <v>3468468.4684684686</v>
      </c>
      <c r="O38" s="38">
        <f>O22/O34</f>
        <v>0.43478260869565216</v>
      </c>
      <c r="P38" s="37">
        <f>O38*P35</f>
        <v>2739130.4347826084</v>
      </c>
      <c r="Q38" s="39"/>
    </row>
    <row r="39" spans="2:17" x14ac:dyDescent="0.25">
      <c r="I39" s="12" t="s">
        <v>18</v>
      </c>
      <c r="J39" s="19" t="s">
        <v>33</v>
      </c>
      <c r="K39" s="12" t="s">
        <v>18</v>
      </c>
      <c r="L39" s="19" t="s">
        <v>33</v>
      </c>
      <c r="M39" s="12" t="s">
        <v>18</v>
      </c>
      <c r="N39" s="19" t="s">
        <v>33</v>
      </c>
      <c r="O39" s="12" t="s">
        <v>18</v>
      </c>
      <c r="P39" s="19" t="s">
        <v>33</v>
      </c>
    </row>
    <row r="40" spans="2:17" x14ac:dyDescent="0.25">
      <c r="B40" s="4"/>
      <c r="C40" s="4"/>
      <c r="D40" t="str">
        <f>D15</f>
        <v>FKTP2</v>
      </c>
      <c r="F40" t="str">
        <f>F15</f>
        <v>KT1, KT3 - érték alapján</v>
      </c>
      <c r="I40" s="22">
        <f>SUM(J24:J26)</f>
        <v>6000000</v>
      </c>
      <c r="J40" s="20"/>
      <c r="K40" s="22">
        <f>SUM(L24:L26)</f>
        <v>9300000</v>
      </c>
      <c r="L40" s="20"/>
      <c r="M40" s="22">
        <f>SUM(N24:N26)</f>
        <v>5200000</v>
      </c>
      <c r="N40" s="20"/>
      <c r="O40" s="22">
        <f>SUM(P24:P26)</f>
        <v>5000000</v>
      </c>
      <c r="P40" s="20"/>
    </row>
    <row r="41" spans="2:17" x14ac:dyDescent="0.25">
      <c r="B41" s="4"/>
      <c r="C41" s="4"/>
      <c r="D41" t="str">
        <f>$D$40</f>
        <v>FKTP2</v>
      </c>
      <c r="F41" t="s">
        <v>34</v>
      </c>
      <c r="I41" s="22"/>
      <c r="J41" s="20">
        <f>J15</f>
        <v>400000</v>
      </c>
      <c r="K41" s="22"/>
      <c r="L41" s="20">
        <f>L15</f>
        <v>700000</v>
      </c>
      <c r="M41" s="22"/>
      <c r="N41" s="20">
        <f>N15</f>
        <v>800000</v>
      </c>
      <c r="O41" s="22"/>
      <c r="P41" s="20">
        <f>P15</f>
        <v>300000</v>
      </c>
    </row>
    <row r="42" spans="2:17" x14ac:dyDescent="0.25">
      <c r="D42" t="str">
        <f>$D$40</f>
        <v>FKTP2</v>
      </c>
      <c r="E42" s="25" t="str">
        <f>E24</f>
        <v>KT1</v>
      </c>
      <c r="F42" s="25" t="str">
        <f>F24</f>
        <v>T1</v>
      </c>
      <c r="H42" s="25"/>
      <c r="I42" s="21">
        <f>J24/I40</f>
        <v>1</v>
      </c>
      <c r="J42" s="17">
        <f>I42*J41</f>
        <v>400000</v>
      </c>
      <c r="K42" s="21">
        <f>L24/K40</f>
        <v>1</v>
      </c>
      <c r="L42" s="17">
        <f>K42*L41</f>
        <v>700000</v>
      </c>
      <c r="M42" s="21">
        <f>N24/M40</f>
        <v>1</v>
      </c>
      <c r="N42" s="17">
        <f>M42*N41</f>
        <v>800000</v>
      </c>
      <c r="O42" s="21">
        <f>P24/O40</f>
        <v>1</v>
      </c>
      <c r="P42" s="17">
        <f>O42*P41</f>
        <v>300000</v>
      </c>
    </row>
    <row r="43" spans="2:17" x14ac:dyDescent="0.25">
      <c r="D43" t="str">
        <f>$D$40</f>
        <v>FKTP2</v>
      </c>
      <c r="E43" s="25"/>
      <c r="F43" s="25" t="str">
        <f>F25</f>
        <v>T2</v>
      </c>
      <c r="H43" s="7"/>
      <c r="I43" s="21">
        <f>J25/I40</f>
        <v>0</v>
      </c>
      <c r="J43" s="17">
        <f>I43*J42</f>
        <v>0</v>
      </c>
      <c r="K43" s="21">
        <f>L25/K40</f>
        <v>0</v>
      </c>
      <c r="L43" s="17">
        <f>K43*L42</f>
        <v>0</v>
      </c>
      <c r="M43" s="21">
        <f>N25/M40</f>
        <v>0</v>
      </c>
      <c r="N43" s="17">
        <f>M43*N42</f>
        <v>0</v>
      </c>
      <c r="O43" s="21">
        <f>P25/O40</f>
        <v>0</v>
      </c>
      <c r="P43" s="17">
        <f>O43*P42</f>
        <v>0</v>
      </c>
    </row>
    <row r="44" spans="2:17" x14ac:dyDescent="0.25">
      <c r="D44" t="str">
        <f>$D$40</f>
        <v>FKTP2</v>
      </c>
      <c r="E44" s="25"/>
      <c r="F44" s="25" t="str">
        <f>F26</f>
        <v>T3</v>
      </c>
      <c r="H44" s="7"/>
      <c r="I44" s="21">
        <f>J26/I40</f>
        <v>0</v>
      </c>
      <c r="J44" s="17">
        <f>I44*J43</f>
        <v>0</v>
      </c>
      <c r="K44" s="21">
        <f>L26/K40</f>
        <v>0</v>
      </c>
      <c r="L44" s="17">
        <f>K44*L43</f>
        <v>0</v>
      </c>
      <c r="M44" s="21">
        <f>N26/M40</f>
        <v>0</v>
      </c>
      <c r="N44" s="17">
        <f>M44*N43</f>
        <v>0</v>
      </c>
      <c r="O44" s="21">
        <f>P26/O40</f>
        <v>0</v>
      </c>
      <c r="P44" s="17">
        <f>O44*P43</f>
        <v>0</v>
      </c>
    </row>
    <row r="45" spans="2:17" x14ac:dyDescent="0.25">
      <c r="I45" s="12" t="s">
        <v>18</v>
      </c>
      <c r="J45" s="19" t="s">
        <v>33</v>
      </c>
      <c r="K45" s="12" t="s">
        <v>18</v>
      </c>
      <c r="L45" s="19" t="s">
        <v>33</v>
      </c>
      <c r="M45" s="12" t="s">
        <v>18</v>
      </c>
      <c r="N45" s="19" t="s">
        <v>33</v>
      </c>
      <c r="O45" s="12" t="s">
        <v>18</v>
      </c>
      <c r="P45" s="19" t="s">
        <v>33</v>
      </c>
    </row>
    <row r="46" spans="2:17" x14ac:dyDescent="0.25">
      <c r="D46" t="str">
        <f>D16</f>
        <v>FKTP3</v>
      </c>
      <c r="F46" t="str">
        <f>F16</f>
        <v>KT2, KT3 - mennyiség alapján = t</v>
      </c>
      <c r="I46" s="28">
        <f>SUM(I28:I30)</f>
        <v>7.400000000000001E-2</v>
      </c>
      <c r="J46" s="20"/>
      <c r="K46" s="28">
        <f>SUM(K28:K30)</f>
        <v>7.8E-2</v>
      </c>
      <c r="L46" s="20"/>
      <c r="M46" s="28">
        <f>SUM(M28:M30)</f>
        <v>0.10200000000000001</v>
      </c>
      <c r="N46" s="20"/>
      <c r="O46" s="28">
        <f>SUM(O28:O30)</f>
        <v>3.8000000000000006E-2</v>
      </c>
      <c r="P46" s="20"/>
    </row>
    <row r="47" spans="2:17" x14ac:dyDescent="0.25">
      <c r="D47" t="str">
        <f>$D$46</f>
        <v>FKTP3</v>
      </c>
      <c r="F47" t="s">
        <v>34</v>
      </c>
      <c r="J47" s="20">
        <f>J16</f>
        <v>1000000</v>
      </c>
      <c r="L47" s="20">
        <f>L16</f>
        <v>1200000</v>
      </c>
      <c r="N47" s="20">
        <f>N16</f>
        <v>700000</v>
      </c>
      <c r="P47" s="20">
        <f>P16</f>
        <v>250000</v>
      </c>
    </row>
    <row r="48" spans="2:17" x14ac:dyDescent="0.25">
      <c r="D48" t="str">
        <f t="shared" ref="D48:D50" si="2">$D$46</f>
        <v>FKTP3</v>
      </c>
      <c r="F48" t="str">
        <f>F28</f>
        <v>T1</v>
      </c>
      <c r="I48" s="38">
        <f>I28/I46</f>
        <v>0</v>
      </c>
      <c r="J48" s="37">
        <f>I48*J47</f>
        <v>0</v>
      </c>
      <c r="K48" s="38">
        <f>K28/K46</f>
        <v>0</v>
      </c>
      <c r="L48" s="37">
        <f>K48*L47</f>
        <v>0</v>
      </c>
      <c r="M48" s="38">
        <f>M28/M46</f>
        <v>0</v>
      </c>
      <c r="N48" s="37">
        <f>M48*N47</f>
        <v>0</v>
      </c>
      <c r="O48" s="38">
        <f>O28/O46</f>
        <v>0</v>
      </c>
      <c r="P48" s="37">
        <f>O48*P47</f>
        <v>0</v>
      </c>
    </row>
    <row r="49" spans="1:17" x14ac:dyDescent="0.25">
      <c r="D49" t="str">
        <f t="shared" si="2"/>
        <v>FKTP3</v>
      </c>
      <c r="E49" t="str">
        <f>E29</f>
        <v>KT2</v>
      </c>
      <c r="F49" t="str">
        <f>F29</f>
        <v>T2</v>
      </c>
      <c r="I49" s="38">
        <f>I29/I46</f>
        <v>0.32432432432432429</v>
      </c>
      <c r="J49" s="37">
        <f>I49*J47</f>
        <v>324324.32432432426</v>
      </c>
      <c r="K49" s="38">
        <f>K29/K46</f>
        <v>0.35897435897435898</v>
      </c>
      <c r="L49" s="37">
        <f>K49*L47</f>
        <v>430769.23076923075</v>
      </c>
      <c r="M49" s="38">
        <f>M29/M46</f>
        <v>0.31372549019607843</v>
      </c>
      <c r="N49" s="37">
        <f>M49*N47</f>
        <v>219607.84313725491</v>
      </c>
      <c r="O49" s="38">
        <f>O29/O46</f>
        <v>0.47368421052631576</v>
      </c>
      <c r="P49" s="37">
        <f>O49*P47</f>
        <v>118421.05263157895</v>
      </c>
    </row>
    <row r="50" spans="1:17" x14ac:dyDescent="0.25">
      <c r="D50" t="str">
        <f t="shared" si="2"/>
        <v>FKTP3</v>
      </c>
      <c r="E50" t="str">
        <f>E30</f>
        <v>KT2</v>
      </c>
      <c r="F50" t="str">
        <f>F30</f>
        <v>T3</v>
      </c>
      <c r="I50" s="38">
        <f>I30/I46</f>
        <v>0.67567567567567566</v>
      </c>
      <c r="J50" s="37">
        <f>I50*J47</f>
        <v>675675.67567567562</v>
      </c>
      <c r="K50" s="38">
        <f>K30/K46</f>
        <v>0.64102564102564108</v>
      </c>
      <c r="L50" s="37">
        <f>K50*L47</f>
        <v>769230.76923076925</v>
      </c>
      <c r="M50" s="38">
        <f>M30/M46</f>
        <v>0.68627450980392157</v>
      </c>
      <c r="N50" s="37">
        <f>M50*N47</f>
        <v>480392.15686274512</v>
      </c>
      <c r="O50" s="38">
        <f>O30/O46</f>
        <v>0.52631578947368418</v>
      </c>
      <c r="P50" s="37">
        <f>O50*P47</f>
        <v>131578.94736842104</v>
      </c>
    </row>
    <row r="51" spans="1:17" x14ac:dyDescent="0.25">
      <c r="I51" s="12"/>
      <c r="J51" s="19" t="s">
        <v>36</v>
      </c>
      <c r="K51" s="12"/>
      <c r="L51" s="19" t="s">
        <v>36</v>
      </c>
      <c r="M51" s="12"/>
      <c r="N51" s="19" t="s">
        <v>36</v>
      </c>
      <c r="O51" s="12"/>
      <c r="P51" s="19" t="s">
        <v>36</v>
      </c>
    </row>
    <row r="52" spans="1:17" s="25" customFormat="1" x14ac:dyDescent="0.25">
      <c r="C52" s="25" t="s">
        <v>35</v>
      </c>
      <c r="E52" s="25" t="s">
        <v>1</v>
      </c>
      <c r="I52" s="39"/>
      <c r="J52" s="37">
        <f>J36+J42</f>
        <v>995238.09523809515</v>
      </c>
      <c r="K52" s="39"/>
      <c r="L52" s="37">
        <f>L36+L42</f>
        <v>1667741.935483871</v>
      </c>
      <c r="M52" s="39"/>
      <c r="N52" s="37">
        <f>N36+N42</f>
        <v>1245945.945945946</v>
      </c>
      <c r="O52" s="39"/>
      <c r="P52" s="37">
        <f>P36+P42</f>
        <v>1395652.1739130435</v>
      </c>
      <c r="Q52" s="39"/>
    </row>
    <row r="53" spans="1:17" s="25" customFormat="1" x14ac:dyDescent="0.25">
      <c r="E53" s="25" t="s">
        <v>2</v>
      </c>
      <c r="I53" s="39"/>
      <c r="J53" s="37">
        <f>J37+J38+J49+J50</f>
        <v>5404761.9047619049</v>
      </c>
      <c r="K53" s="39"/>
      <c r="L53" s="37">
        <f>L37+L38+L49+L50</f>
        <v>6232258.064516129</v>
      </c>
      <c r="M53" s="39"/>
      <c r="N53" s="37">
        <f>N37+N38+N49+N50</f>
        <v>5754054.0540540544</v>
      </c>
      <c r="O53" s="39"/>
      <c r="P53" s="37">
        <f>P37+P38+P49+P50</f>
        <v>5454347.826086957</v>
      </c>
      <c r="Q53" s="39"/>
    </row>
    <row r="54" spans="1:17" s="25" customFormat="1" x14ac:dyDescent="0.25">
      <c r="E54" s="25" t="s">
        <v>15</v>
      </c>
      <c r="I54" s="39"/>
      <c r="J54" s="37"/>
      <c r="K54" s="39"/>
      <c r="L54" s="37"/>
      <c r="M54" s="39"/>
      <c r="N54" s="37"/>
      <c r="O54" s="39"/>
      <c r="P54" s="37"/>
      <c r="Q54" s="39"/>
    </row>
    <row r="55" spans="1:17" s="25" customFormat="1" x14ac:dyDescent="0.25">
      <c r="I55" s="39"/>
      <c r="J55" s="37"/>
      <c r="K55" s="39"/>
      <c r="L55" s="37"/>
      <c r="M55" s="39"/>
      <c r="N55" s="37"/>
      <c r="O55" s="39"/>
      <c r="P55" s="37"/>
      <c r="Q55" s="39"/>
    </row>
    <row r="56" spans="1:17" ht="18.75" x14ac:dyDescent="0.3">
      <c r="A56" s="6" t="s">
        <v>26</v>
      </c>
      <c r="J56" s="17"/>
      <c r="L56" s="17"/>
    </row>
    <row r="57" spans="1:17" x14ac:dyDescent="0.25">
      <c r="I57" s="12" t="s">
        <v>24</v>
      </c>
      <c r="J57" s="43"/>
      <c r="K57" s="44" t="s">
        <v>24</v>
      </c>
      <c r="L57" s="45"/>
      <c r="M57" s="44" t="s">
        <v>24</v>
      </c>
      <c r="N57" s="45"/>
      <c r="O57" s="44" t="s">
        <v>24</v>
      </c>
      <c r="P57" s="43"/>
    </row>
    <row r="58" spans="1:17" ht="18.75" x14ac:dyDescent="0.3">
      <c r="E58" t="str">
        <f>E52</f>
        <v>KT1</v>
      </c>
      <c r="H58" t="s">
        <v>23</v>
      </c>
      <c r="I58" s="68"/>
      <c r="J58" s="69"/>
      <c r="K58" s="68">
        <f>L9+J9</f>
        <v>15300000</v>
      </c>
      <c r="L58" s="69">
        <f>(L52+J52)/K58</f>
        <v>0.17405098240012851</v>
      </c>
      <c r="M58" s="55">
        <f>N9</f>
        <v>5200000</v>
      </c>
      <c r="N58" s="50">
        <f>N52/M58</f>
        <v>0.23960498960498963</v>
      </c>
      <c r="O58" s="55">
        <f>P9</f>
        <v>5000000</v>
      </c>
      <c r="P58" s="50">
        <f>P52/O58</f>
        <v>0.27913043478260868</v>
      </c>
    </row>
    <row r="59" spans="1:17" ht="18.75" x14ac:dyDescent="0.3">
      <c r="B59" s="35">
        <v>0.01</v>
      </c>
      <c r="C59" s="35" t="s">
        <v>39</v>
      </c>
      <c r="E59" t="str">
        <f>E53</f>
        <v>KT2</v>
      </c>
      <c r="G59" s="1" t="s">
        <v>59</v>
      </c>
      <c r="H59" t="s">
        <v>38</v>
      </c>
      <c r="I59" s="56">
        <f>I10*$B$60+I11*$B$59</f>
        <v>0.74</v>
      </c>
      <c r="J59" s="54">
        <f>J53/I59</f>
        <v>7303732.3037323039</v>
      </c>
      <c r="K59" s="56">
        <f>K10*$B$60+K11*$B$59</f>
        <v>0.78</v>
      </c>
      <c r="L59" s="54">
        <f>L53/K59</f>
        <v>7990074.4416873446</v>
      </c>
      <c r="M59" s="56">
        <f>M10*$B$60+M11*$B$59</f>
        <v>1.02</v>
      </c>
      <c r="N59" s="54">
        <f>N53/M59</f>
        <v>5641229.4647588767</v>
      </c>
      <c r="O59" s="56">
        <f>O10*$B$60+O11*$B$59</f>
        <v>0.38</v>
      </c>
      <c r="P59" s="54">
        <f>P53/O59</f>
        <v>14353546.91075515</v>
      </c>
    </row>
    <row r="60" spans="1:17" ht="18.75" x14ac:dyDescent="0.3">
      <c r="B60" s="35">
        <v>2E-3</v>
      </c>
      <c r="C60" s="35" t="s">
        <v>41</v>
      </c>
      <c r="E60" t="s">
        <v>15</v>
      </c>
      <c r="H60" t="s">
        <v>23</v>
      </c>
      <c r="I60" s="51"/>
      <c r="J60" s="50"/>
      <c r="K60" s="51"/>
      <c r="L60" s="50"/>
      <c r="M60" s="52"/>
      <c r="N60" s="50"/>
      <c r="O60" s="52"/>
      <c r="P60" s="50"/>
    </row>
    <row r="61" spans="1:17" ht="18.75" x14ac:dyDescent="0.3">
      <c r="B61" s="35"/>
      <c r="C61" s="35"/>
      <c r="I61" s="51"/>
      <c r="J61" s="50"/>
      <c r="K61" s="51"/>
      <c r="L61" s="50"/>
      <c r="M61" s="52"/>
      <c r="N61" s="50"/>
      <c r="O61" s="52"/>
      <c r="P61" s="50"/>
    </row>
    <row r="62" spans="1:17" ht="18.75" x14ac:dyDescent="0.3">
      <c r="A62" s="6" t="s">
        <v>67</v>
      </c>
    </row>
    <row r="63" spans="1:17" x14ac:dyDescent="0.25">
      <c r="I63" s="12"/>
      <c r="J63" s="19"/>
      <c r="K63" s="12" t="s">
        <v>18</v>
      </c>
      <c r="L63" s="19" t="s">
        <v>33</v>
      </c>
      <c r="M63" s="12"/>
      <c r="N63" s="19"/>
      <c r="O63" s="12"/>
      <c r="P63" s="19"/>
    </row>
    <row r="64" spans="1:17" x14ac:dyDescent="0.25">
      <c r="D64" t="str">
        <f>D34</f>
        <v>FKTP1</v>
      </c>
      <c r="F64" t="str">
        <f>F34</f>
        <v>KT1, KT2 - mennyiség alapján = l</v>
      </c>
      <c r="J64" s="20"/>
      <c r="K64" s="22">
        <f>SUM(I20:I22)+SUM(K20:K22)</f>
        <v>885</v>
      </c>
      <c r="L64" s="20"/>
      <c r="N64" s="20"/>
      <c r="P64" s="20"/>
    </row>
    <row r="65" spans="1:16" x14ac:dyDescent="0.25">
      <c r="D65" t="str">
        <f t="shared" ref="D65:F80" si="3">D35</f>
        <v>FKTP1</v>
      </c>
      <c r="F65" t="str">
        <f>F35</f>
        <v>felosztandó</v>
      </c>
      <c r="J65" s="20"/>
      <c r="L65" s="20">
        <f>J14+L14</f>
        <v>11000000</v>
      </c>
      <c r="N65" s="20"/>
      <c r="P65" s="20"/>
    </row>
    <row r="66" spans="1:16" x14ac:dyDescent="0.25">
      <c r="A66" s="25"/>
      <c r="B66" s="25"/>
      <c r="C66" s="25"/>
      <c r="D66" t="str">
        <f t="shared" si="3"/>
        <v>FKTP1</v>
      </c>
      <c r="E66" t="str">
        <f>E36</f>
        <v>KT1</v>
      </c>
      <c r="F66" t="str">
        <f>F36</f>
        <v>T1</v>
      </c>
      <c r="G66" s="25"/>
      <c r="H66" s="25"/>
      <c r="I66" s="38">
        <f>(I20)/$K$64</f>
        <v>5.6497175141242938E-2</v>
      </c>
      <c r="J66" s="37">
        <f>I66*$L$65</f>
        <v>621468.9265536723</v>
      </c>
      <c r="K66" s="38">
        <f>(K20)/$K$64</f>
        <v>8.4745762711864403E-2</v>
      </c>
      <c r="L66" s="37">
        <f>K66*$L$65</f>
        <v>932203.38983050839</v>
      </c>
      <c r="M66" s="38"/>
      <c r="N66" s="37"/>
      <c r="O66" s="38"/>
      <c r="P66" s="37"/>
    </row>
    <row r="67" spans="1:16" x14ac:dyDescent="0.25">
      <c r="A67" s="25"/>
      <c r="B67" s="25"/>
      <c r="C67" s="25"/>
      <c r="D67" t="str">
        <f t="shared" si="3"/>
        <v>FKTP1</v>
      </c>
      <c r="E67" t="str">
        <f>E37</f>
        <v>KT2</v>
      </c>
      <c r="F67" t="str">
        <f>F37</f>
        <v>T2</v>
      </c>
      <c r="G67" s="25"/>
      <c r="H67" s="25"/>
      <c r="I67" s="38">
        <f>(I21)/$K$64</f>
        <v>0.13559322033898305</v>
      </c>
      <c r="J67" s="37">
        <f>I67*$L$65</f>
        <v>1491525.4237288137</v>
      </c>
      <c r="K67" s="38">
        <f>(K21)/$K$64</f>
        <v>0.15819209039548024</v>
      </c>
      <c r="L67" s="37">
        <f>K67*$L$65</f>
        <v>1740112.9943502827</v>
      </c>
      <c r="M67" s="38"/>
      <c r="N67" s="37"/>
      <c r="O67" s="38"/>
      <c r="P67" s="37"/>
    </row>
    <row r="68" spans="1:16" x14ac:dyDescent="0.25">
      <c r="A68" s="25"/>
      <c r="B68" s="25"/>
      <c r="C68" s="25"/>
      <c r="D68" t="str">
        <f t="shared" si="3"/>
        <v>FKTP1</v>
      </c>
      <c r="E68" t="str">
        <f>E38</f>
        <v>KT2</v>
      </c>
      <c r="F68" t="str">
        <f>F38</f>
        <v>T3</v>
      </c>
      <c r="G68" s="25"/>
      <c r="H68" s="7"/>
      <c r="I68" s="38">
        <f>(I22)/$K$64</f>
        <v>0.2824858757062147</v>
      </c>
      <c r="J68" s="37">
        <f>I68*$L$65</f>
        <v>3107344.6327683618</v>
      </c>
      <c r="K68" s="38">
        <f>(K22)/$K$64</f>
        <v>0.2824858757062147</v>
      </c>
      <c r="L68" s="37">
        <f>K68*$L$65</f>
        <v>3107344.6327683618</v>
      </c>
      <c r="M68" s="38"/>
      <c r="N68" s="37"/>
      <c r="O68" s="38"/>
      <c r="P68" s="37"/>
    </row>
    <row r="69" spans="1:16" x14ac:dyDescent="0.25">
      <c r="I69" s="12"/>
      <c r="J69" s="19"/>
      <c r="K69" s="12" t="s">
        <v>18</v>
      </c>
      <c r="L69" s="19" t="s">
        <v>33</v>
      </c>
      <c r="M69" s="12"/>
      <c r="N69" s="19"/>
      <c r="O69" s="12"/>
      <c r="P69" s="19"/>
    </row>
    <row r="70" spans="1:16" x14ac:dyDescent="0.25">
      <c r="B70" s="4"/>
      <c r="C70" s="4"/>
      <c r="D70" t="str">
        <f t="shared" si="3"/>
        <v>FKTP2</v>
      </c>
      <c r="F70" t="str">
        <f t="shared" si="3"/>
        <v>KT1, KT3 - érték alapján</v>
      </c>
      <c r="I70" s="22"/>
      <c r="J70" s="20"/>
      <c r="K70" s="22">
        <f>SUM(J24:J26)+SUM(L24:L26)</f>
        <v>15300000</v>
      </c>
      <c r="L70" s="20"/>
      <c r="M70" s="22"/>
      <c r="N70" s="20"/>
      <c r="O70" s="22"/>
      <c r="P70" s="20"/>
    </row>
    <row r="71" spans="1:16" x14ac:dyDescent="0.25">
      <c r="B71" s="4"/>
      <c r="C71" s="4"/>
      <c r="D71" t="str">
        <f t="shared" si="3"/>
        <v>FKTP2</v>
      </c>
      <c r="F71" t="str">
        <f t="shared" si="3"/>
        <v>felosztandó</v>
      </c>
      <c r="I71" s="22"/>
      <c r="J71" s="20"/>
      <c r="K71" s="22"/>
      <c r="L71" s="20">
        <f>J15+L15</f>
        <v>1100000</v>
      </c>
      <c r="M71" s="22"/>
      <c r="N71" s="20"/>
      <c r="O71" s="22"/>
      <c r="P71" s="20"/>
    </row>
    <row r="72" spans="1:16" x14ac:dyDescent="0.25">
      <c r="D72" t="str">
        <f t="shared" si="3"/>
        <v>FKTP2</v>
      </c>
      <c r="E72" t="str">
        <f t="shared" si="3"/>
        <v>KT1</v>
      </c>
      <c r="F72" t="str">
        <f t="shared" si="3"/>
        <v>T1</v>
      </c>
      <c r="H72" s="25"/>
      <c r="I72" s="21">
        <f>(J24)/$K$70</f>
        <v>0.39215686274509803</v>
      </c>
      <c r="J72" s="17">
        <f>I72*$L$71</f>
        <v>431372.54901960783</v>
      </c>
      <c r="K72" s="21">
        <f>(L24)/$K$70</f>
        <v>0.60784313725490191</v>
      </c>
      <c r="L72" s="17">
        <f>K72*$L$71</f>
        <v>668627.45098039205</v>
      </c>
      <c r="M72" s="21"/>
      <c r="N72" s="17"/>
      <c r="O72" s="21"/>
      <c r="P72" s="17"/>
    </row>
    <row r="73" spans="1:16" x14ac:dyDescent="0.25">
      <c r="D73" t="str">
        <f t="shared" si="3"/>
        <v>FKTP2</v>
      </c>
      <c r="E73" s="25"/>
      <c r="F73" t="str">
        <f t="shared" si="3"/>
        <v>T2</v>
      </c>
      <c r="H73" s="7"/>
      <c r="I73" s="21">
        <f>(J25)/$K$70</f>
        <v>0</v>
      </c>
      <c r="J73" s="17"/>
      <c r="K73" s="21">
        <f>(L25)/$K$70</f>
        <v>0</v>
      </c>
      <c r="L73" s="17">
        <f>K73*L72</f>
        <v>0</v>
      </c>
      <c r="M73" s="21"/>
      <c r="N73" s="17"/>
      <c r="O73" s="21"/>
      <c r="P73" s="17"/>
    </row>
    <row r="74" spans="1:16" x14ac:dyDescent="0.25">
      <c r="D74" t="str">
        <f t="shared" si="3"/>
        <v>FKTP2</v>
      </c>
      <c r="E74" s="25"/>
      <c r="F74" t="str">
        <f t="shared" si="3"/>
        <v>T3</v>
      </c>
      <c r="H74" s="7"/>
      <c r="I74" s="21">
        <f>(J26)/$K$70</f>
        <v>0</v>
      </c>
      <c r="J74" s="17"/>
      <c r="K74" s="21">
        <f>(L26)/$K$70</f>
        <v>0</v>
      </c>
      <c r="L74" s="17">
        <f>K74*L73</f>
        <v>0</v>
      </c>
      <c r="M74" s="21"/>
      <c r="N74" s="17"/>
      <c r="O74" s="21"/>
      <c r="P74" s="17"/>
    </row>
    <row r="75" spans="1:16" x14ac:dyDescent="0.25">
      <c r="I75" s="12"/>
      <c r="J75" s="19"/>
      <c r="K75" s="12" t="s">
        <v>18</v>
      </c>
      <c r="L75" s="19" t="s">
        <v>33</v>
      </c>
      <c r="M75" s="12"/>
      <c r="N75" s="19"/>
      <c r="O75" s="12"/>
      <c r="P75" s="19"/>
    </row>
    <row r="76" spans="1:16" x14ac:dyDescent="0.25">
      <c r="D76" t="str">
        <f t="shared" si="3"/>
        <v>FKTP3</v>
      </c>
      <c r="F76" t="str">
        <f t="shared" si="3"/>
        <v>KT2, KT3 - mennyiség alapján = t</v>
      </c>
      <c r="I76" s="28"/>
      <c r="J76" s="20"/>
      <c r="K76" s="28">
        <f>SUM(I28:I30)+SUM(K28:K30)</f>
        <v>0.15200000000000002</v>
      </c>
      <c r="L76" s="20"/>
      <c r="M76" s="28"/>
      <c r="N76" s="20"/>
      <c r="O76" s="28"/>
      <c r="P76" s="20"/>
    </row>
    <row r="77" spans="1:16" x14ac:dyDescent="0.25">
      <c r="D77" t="str">
        <f t="shared" si="3"/>
        <v>FKTP3</v>
      </c>
      <c r="F77" t="str">
        <f t="shared" si="3"/>
        <v>felosztandó</v>
      </c>
      <c r="J77" s="20"/>
      <c r="L77" s="20">
        <f>J16+L16</f>
        <v>2200000</v>
      </c>
      <c r="N77" s="20"/>
      <c r="P77" s="20"/>
    </row>
    <row r="78" spans="1:16" x14ac:dyDescent="0.25">
      <c r="D78" t="str">
        <f t="shared" si="3"/>
        <v>FKTP3</v>
      </c>
      <c r="F78" t="str">
        <f t="shared" si="3"/>
        <v>T1</v>
      </c>
      <c r="I78" s="38">
        <f>(I28)/$K$76</f>
        <v>0</v>
      </c>
      <c r="J78" s="37">
        <f>I78*$L$77</f>
        <v>0</v>
      </c>
      <c r="K78" s="38">
        <f>(K28)/$K$76</f>
        <v>0</v>
      </c>
      <c r="L78" s="37">
        <f>K78*$L$77</f>
        <v>0</v>
      </c>
      <c r="M78" s="38"/>
      <c r="N78" s="37"/>
      <c r="O78" s="38"/>
      <c r="P78" s="37"/>
    </row>
    <row r="79" spans="1:16" x14ac:dyDescent="0.25">
      <c r="D79" t="str">
        <f t="shared" si="3"/>
        <v>FKTP3</v>
      </c>
      <c r="E79" t="str">
        <f t="shared" si="3"/>
        <v>KT2</v>
      </c>
      <c r="F79" t="str">
        <f t="shared" si="3"/>
        <v>T2</v>
      </c>
      <c r="I79" s="38">
        <f>(I29)/$K$76</f>
        <v>0.15789473684210525</v>
      </c>
      <c r="J79" s="37">
        <f>I79*$L$77</f>
        <v>347368.42105263157</v>
      </c>
      <c r="K79" s="38">
        <f>(K29)/$K$76</f>
        <v>0.18421052631578944</v>
      </c>
      <c r="L79" s="37">
        <f>K79*$L$77</f>
        <v>405263.15789473674</v>
      </c>
      <c r="M79" s="38"/>
      <c r="N79" s="37"/>
      <c r="O79" s="38"/>
      <c r="P79" s="37"/>
    </row>
    <row r="80" spans="1:16" x14ac:dyDescent="0.25">
      <c r="D80" t="str">
        <f t="shared" si="3"/>
        <v>FKTP3</v>
      </c>
      <c r="E80" t="str">
        <f t="shared" si="3"/>
        <v>KT2</v>
      </c>
      <c r="F80" t="str">
        <f t="shared" si="3"/>
        <v>T3</v>
      </c>
      <c r="I80" s="38">
        <f>(I30)/$K$76</f>
        <v>0.3289473684210526</v>
      </c>
      <c r="J80" s="37">
        <f>I80*$L$77</f>
        <v>723684.21052631573</v>
      </c>
      <c r="K80" s="38">
        <f>(K30)/$K$76</f>
        <v>0.3289473684210526</v>
      </c>
      <c r="L80" s="37">
        <f>K80*$L$77</f>
        <v>723684.21052631573</v>
      </c>
      <c r="M80" s="38"/>
      <c r="N80" s="37"/>
      <c r="O80" s="38"/>
      <c r="P80" s="37"/>
    </row>
    <row r="81" spans="1:34" x14ac:dyDescent="0.25">
      <c r="I81" s="12"/>
      <c r="J81" s="19"/>
      <c r="K81" s="12"/>
      <c r="L81" s="19" t="s">
        <v>36</v>
      </c>
      <c r="M81" s="12"/>
      <c r="N81" s="19"/>
      <c r="O81" s="12"/>
      <c r="P81" s="19"/>
    </row>
    <row r="82" spans="1:34" x14ac:dyDescent="0.25">
      <c r="A82" s="25"/>
      <c r="B82" s="25"/>
      <c r="C82" t="str">
        <f t="shared" ref="C82:E84" si="4">C52</f>
        <v>összesen</v>
      </c>
      <c r="D82" s="25"/>
      <c r="E82" t="str">
        <f t="shared" si="4"/>
        <v>KT1</v>
      </c>
      <c r="F82" s="25"/>
      <c r="G82" s="25"/>
      <c r="H82" s="25"/>
      <c r="I82" s="39"/>
      <c r="J82" s="37"/>
      <c r="K82" s="39"/>
      <c r="L82" s="37">
        <f>L66+L72+J66+J72</f>
        <v>2653672.3163841804</v>
      </c>
      <c r="M82" s="39"/>
      <c r="N82" s="37"/>
      <c r="O82" s="39"/>
      <c r="P82" s="37"/>
    </row>
    <row r="83" spans="1:34" x14ac:dyDescent="0.25">
      <c r="A83" s="25"/>
      <c r="B83" s="25"/>
      <c r="C83" s="25"/>
      <c r="D83" s="25"/>
      <c r="E83" t="str">
        <f t="shared" si="4"/>
        <v>KT2</v>
      </c>
      <c r="F83" s="25"/>
      <c r="G83" s="25"/>
      <c r="H83" s="25"/>
      <c r="I83" s="39"/>
      <c r="J83" s="37">
        <f>+J67+J79+J80+J68</f>
        <v>5669922.6880761227</v>
      </c>
      <c r="K83" s="39"/>
      <c r="L83" s="37">
        <f>+L67+L79+L80+L68</f>
        <v>5976404.9955396969</v>
      </c>
      <c r="M83" s="39"/>
      <c r="N83" s="37"/>
      <c r="O83" s="39"/>
      <c r="P83" s="37"/>
    </row>
    <row r="84" spans="1:34" x14ac:dyDescent="0.25">
      <c r="A84" s="25"/>
      <c r="B84" s="25"/>
      <c r="C84" s="25"/>
      <c r="D84" s="25"/>
      <c r="E84" t="str">
        <f t="shared" si="4"/>
        <v>KT3</v>
      </c>
      <c r="F84" s="25"/>
      <c r="G84" s="25"/>
      <c r="H84" s="25"/>
      <c r="I84" s="39"/>
      <c r="J84" s="37"/>
      <c r="K84" s="39"/>
      <c r="L84" s="37"/>
      <c r="M84" s="39"/>
      <c r="N84" s="37"/>
      <c r="O84" s="39"/>
      <c r="P84" s="37"/>
    </row>
    <row r="85" spans="1:34" ht="18.75" x14ac:dyDescent="0.3">
      <c r="B85" s="35"/>
      <c r="C85" s="35"/>
      <c r="I85" s="51"/>
      <c r="J85" s="50"/>
      <c r="K85" s="51"/>
      <c r="L85" s="50"/>
      <c r="M85" s="52"/>
      <c r="N85" s="50"/>
      <c r="O85" s="52"/>
      <c r="P85" s="50"/>
    </row>
    <row r="86" spans="1:34" x14ac:dyDescent="0.25">
      <c r="I86" s="41"/>
      <c r="J86" s="40"/>
      <c r="K86" s="41"/>
      <c r="L86" s="40"/>
      <c r="M86" s="42"/>
      <c r="N86" s="40"/>
      <c r="O86" s="42"/>
      <c r="P86" s="40"/>
    </row>
    <row r="87" spans="1:34" ht="18.75" x14ac:dyDescent="0.3">
      <c r="A87" s="6" t="s">
        <v>68</v>
      </c>
    </row>
    <row r="88" spans="1:34" x14ac:dyDescent="0.25">
      <c r="B88" s="27" t="s">
        <v>42</v>
      </c>
      <c r="I88" s="12" t="s">
        <v>24</v>
      </c>
      <c r="J88" s="43"/>
      <c r="K88" s="44" t="s">
        <v>24</v>
      </c>
      <c r="L88" s="45"/>
      <c r="M88" s="44" t="s">
        <v>24</v>
      </c>
      <c r="N88" s="45"/>
      <c r="O88" s="44" t="s">
        <v>24</v>
      </c>
      <c r="P88" s="43"/>
    </row>
    <row r="89" spans="1:34" ht="18.75" x14ac:dyDescent="0.3">
      <c r="E89" t="str">
        <f>E58</f>
        <v>KT1</v>
      </c>
      <c r="H89" t="s">
        <v>23</v>
      </c>
      <c r="I89" s="49"/>
      <c r="J89" s="50"/>
      <c r="K89" s="55">
        <f>J9+L9</f>
        <v>15300000</v>
      </c>
      <c r="L89" s="50">
        <f>L82/K89</f>
        <v>0.17344263505778956</v>
      </c>
      <c r="M89" s="52"/>
      <c r="N89" s="50"/>
      <c r="O89" s="52"/>
      <c r="P89" s="50"/>
    </row>
    <row r="90" spans="1:34" ht="18.75" x14ac:dyDescent="0.3">
      <c r="B90" s="35">
        <f>B59</f>
        <v>0.01</v>
      </c>
      <c r="C90" s="35" t="str">
        <f>C59</f>
        <v>mázsa = kg</v>
      </c>
      <c r="E90" t="str">
        <f>E59</f>
        <v>KT2</v>
      </c>
      <c r="H90" t="s">
        <v>38</v>
      </c>
      <c r="I90" s="53">
        <f>(I10)*$B$91+(I11)*$B$90</f>
        <v>0.74</v>
      </c>
      <c r="J90" s="54">
        <f>J83/I90</f>
        <v>7662057.6865893546</v>
      </c>
      <c r="K90" s="56">
        <f>(K10)*$B$91+(K11)*$B$90</f>
        <v>0.78</v>
      </c>
      <c r="L90" s="54">
        <f>L83/K90</f>
        <v>7662057.6865893546</v>
      </c>
      <c r="M90" s="53"/>
      <c r="N90" s="54"/>
      <c r="O90" s="53"/>
      <c r="P90" s="54"/>
    </row>
    <row r="91" spans="1:34" ht="18.75" x14ac:dyDescent="0.3">
      <c r="B91" s="35">
        <f>B60</f>
        <v>2E-3</v>
      </c>
      <c r="C91" s="35" t="str">
        <f>C60</f>
        <v>mázsa = l</v>
      </c>
      <c r="E91" t="s">
        <v>15</v>
      </c>
      <c r="H91" t="s">
        <v>23</v>
      </c>
      <c r="I91" s="51"/>
      <c r="J91" s="50"/>
      <c r="K91" s="51"/>
      <c r="L91" s="50"/>
      <c r="M91" s="52"/>
      <c r="N91" s="50"/>
      <c r="O91" s="52"/>
      <c r="P91" s="50"/>
    </row>
    <row r="93" spans="1:34" ht="18.75" x14ac:dyDescent="0.3">
      <c r="A93" s="6" t="s">
        <v>57</v>
      </c>
    </row>
    <row r="94" spans="1:34" ht="247.5" x14ac:dyDescent="0.3">
      <c r="A94" s="6"/>
      <c r="I94" s="72" t="str">
        <f>H58</f>
        <v>Teljesímény egység = Költségfogadó érték</v>
      </c>
      <c r="J94" s="73"/>
      <c r="K94" s="72" t="str">
        <f>H59</f>
        <v>Teljesímény egység = Költségfogadó mennyiség - mázsa</v>
      </c>
      <c r="L94" s="73"/>
      <c r="R94" s="84" t="s">
        <v>75</v>
      </c>
      <c r="S94" s="80" t="s">
        <v>43</v>
      </c>
      <c r="T94" s="80" t="s">
        <v>44</v>
      </c>
      <c r="U94" s="80" t="s">
        <v>45</v>
      </c>
      <c r="V94" s="81" t="s">
        <v>63</v>
      </c>
      <c r="W94" s="80" t="s">
        <v>58</v>
      </c>
      <c r="X94" s="80" t="s">
        <v>47</v>
      </c>
      <c r="Y94" s="80" t="s">
        <v>48</v>
      </c>
      <c r="Z94" s="80" t="s">
        <v>49</v>
      </c>
      <c r="AA94" s="80" t="s">
        <v>50</v>
      </c>
      <c r="AB94" s="80" t="s">
        <v>51</v>
      </c>
      <c r="AC94" s="80" t="s">
        <v>52</v>
      </c>
      <c r="AD94" s="80" t="s">
        <v>46</v>
      </c>
      <c r="AE94" s="82" t="s">
        <v>65</v>
      </c>
      <c r="AF94" s="80" t="s">
        <v>53</v>
      </c>
      <c r="AG94" s="80" t="s">
        <v>54</v>
      </c>
      <c r="AH94" s="82" t="s">
        <v>66</v>
      </c>
    </row>
    <row r="95" spans="1:34" x14ac:dyDescent="0.25">
      <c r="I95" s="57" t="s">
        <v>55</v>
      </c>
      <c r="J95" s="58" t="s">
        <v>56</v>
      </c>
      <c r="K95" s="57" t="s">
        <v>55</v>
      </c>
      <c r="L95" s="58" t="s">
        <v>56</v>
      </c>
      <c r="Q95" s="85" t="str">
        <f>+H58</f>
        <v>Teljesímény egység = Költségfogadó érték</v>
      </c>
      <c r="R95" s="58" t="s">
        <v>55</v>
      </c>
      <c r="S95" s="87">
        <v>0</v>
      </c>
      <c r="T95" s="87" t="s">
        <v>1</v>
      </c>
      <c r="U95" s="87" t="s">
        <v>1</v>
      </c>
      <c r="V95" s="87" t="s">
        <v>60</v>
      </c>
      <c r="W95" s="87" t="s">
        <v>60</v>
      </c>
      <c r="X95" s="88">
        <v>43466</v>
      </c>
      <c r="Y95" s="88">
        <v>43524</v>
      </c>
      <c r="Z95" s="87" t="s">
        <v>60</v>
      </c>
      <c r="AA95" s="87" t="s">
        <v>60</v>
      </c>
      <c r="AB95" s="89">
        <f>+L52+J52</f>
        <v>2662980.0307219662</v>
      </c>
      <c r="AC95" s="89">
        <f>+K58</f>
        <v>15300000</v>
      </c>
      <c r="AD95" s="87" t="s">
        <v>60</v>
      </c>
      <c r="AE95" s="87" t="s">
        <v>60</v>
      </c>
      <c r="AF95" s="87" t="s">
        <v>60</v>
      </c>
      <c r="AG95" s="87" t="s">
        <v>60</v>
      </c>
      <c r="AH95" s="90">
        <f>+L58</f>
        <v>0.17405098240012851</v>
      </c>
    </row>
    <row r="96" spans="1:34" x14ac:dyDescent="0.25">
      <c r="H96" t="s">
        <v>43</v>
      </c>
      <c r="I96" s="23">
        <v>0</v>
      </c>
      <c r="J96" s="59">
        <v>1</v>
      </c>
      <c r="K96" s="23">
        <v>0</v>
      </c>
      <c r="L96" s="59">
        <v>1</v>
      </c>
      <c r="Q96" s="85"/>
      <c r="R96" s="58" t="s">
        <v>56</v>
      </c>
      <c r="S96" s="59">
        <v>1</v>
      </c>
      <c r="T96" s="59" t="s">
        <v>1</v>
      </c>
      <c r="U96" s="59" t="s">
        <v>1</v>
      </c>
      <c r="V96" s="59" t="s">
        <v>0</v>
      </c>
      <c r="W96" s="59" t="s">
        <v>20</v>
      </c>
      <c r="X96" s="83">
        <v>43466</v>
      </c>
      <c r="Y96" s="83">
        <v>43496</v>
      </c>
      <c r="Z96" s="63">
        <f>+L65</f>
        <v>11000000</v>
      </c>
      <c r="AA96" s="64">
        <f>+I36</f>
        <v>0.11904761904761904</v>
      </c>
      <c r="AB96" s="65">
        <f>+J36</f>
        <v>595238.09523809515</v>
      </c>
      <c r="AC96" s="65"/>
      <c r="AD96" s="59" t="s">
        <v>60</v>
      </c>
      <c r="AE96" s="59" t="s">
        <v>60</v>
      </c>
      <c r="AF96" s="59" t="s">
        <v>60</v>
      </c>
      <c r="AG96" s="59" t="s">
        <v>60</v>
      </c>
      <c r="AH96" s="59" t="s">
        <v>60</v>
      </c>
    </row>
    <row r="97" spans="8:34" x14ac:dyDescent="0.25">
      <c r="H97" t="s">
        <v>44</v>
      </c>
      <c r="I97" s="23" t="str">
        <f>E58</f>
        <v>KT1</v>
      </c>
      <c r="J97" s="59" t="str">
        <f>E36</f>
        <v>KT1</v>
      </c>
      <c r="K97" s="23" t="str">
        <f>E59</f>
        <v>KT2</v>
      </c>
      <c r="L97" s="59" t="str">
        <f>E37</f>
        <v>KT2</v>
      </c>
      <c r="Q97" s="85"/>
      <c r="R97" s="58" t="s">
        <v>56</v>
      </c>
      <c r="S97" s="59">
        <v>1</v>
      </c>
      <c r="T97" s="59" t="s">
        <v>1</v>
      </c>
      <c r="U97" s="59" t="s">
        <v>1</v>
      </c>
      <c r="V97" s="59" t="s">
        <v>0</v>
      </c>
      <c r="W97" s="59" t="s">
        <v>21</v>
      </c>
      <c r="X97" s="83">
        <v>43466</v>
      </c>
      <c r="Y97" s="83">
        <v>43496</v>
      </c>
      <c r="Z97" s="63">
        <f>+L71</f>
        <v>1100000</v>
      </c>
      <c r="AA97" s="64">
        <f>+I42</f>
        <v>1</v>
      </c>
      <c r="AB97" s="65">
        <f>+J42</f>
        <v>400000</v>
      </c>
      <c r="AC97" s="65"/>
      <c r="AD97" s="59" t="s">
        <v>60</v>
      </c>
      <c r="AE97" s="59" t="s">
        <v>60</v>
      </c>
      <c r="AF97" s="59" t="s">
        <v>60</v>
      </c>
      <c r="AG97" s="59" t="s">
        <v>60</v>
      </c>
      <c r="AH97" s="59" t="s">
        <v>60</v>
      </c>
    </row>
    <row r="98" spans="8:34" x14ac:dyDescent="0.25">
      <c r="H98" t="s">
        <v>45</v>
      </c>
      <c r="I98" s="23" t="str">
        <f>E58</f>
        <v>KT1</v>
      </c>
      <c r="J98" s="59" t="str">
        <f>E36</f>
        <v>KT1</v>
      </c>
      <c r="K98" s="23" t="str">
        <f>E59</f>
        <v>KT2</v>
      </c>
      <c r="L98" s="59" t="str">
        <f>E37</f>
        <v>KT2</v>
      </c>
      <c r="Q98" s="85"/>
      <c r="R98" s="58" t="s">
        <v>56</v>
      </c>
      <c r="S98" s="59">
        <v>1</v>
      </c>
      <c r="T98" s="59" t="s">
        <v>1</v>
      </c>
      <c r="U98" s="59" t="s">
        <v>1</v>
      </c>
      <c r="V98" s="59" t="s">
        <v>0</v>
      </c>
      <c r="W98" s="59" t="s">
        <v>20</v>
      </c>
      <c r="X98" s="83">
        <v>43497</v>
      </c>
      <c r="Y98" s="83">
        <v>43524</v>
      </c>
      <c r="Z98" s="63">
        <f>+L65</f>
        <v>11000000</v>
      </c>
      <c r="AA98" s="64">
        <f>+K36</f>
        <v>0.16129032258064516</v>
      </c>
      <c r="AB98" s="65">
        <f>+L36</f>
        <v>967741.93548387091</v>
      </c>
      <c r="AC98" s="65"/>
      <c r="AD98" s="59" t="s">
        <v>60</v>
      </c>
      <c r="AE98" s="59"/>
      <c r="AF98" s="59"/>
      <c r="AG98" s="59"/>
      <c r="AH98" s="59"/>
    </row>
    <row r="99" spans="8:34" x14ac:dyDescent="0.25">
      <c r="H99" t="s">
        <v>46</v>
      </c>
      <c r="I99" s="23" t="str">
        <f>G59</f>
        <v>mázsa</v>
      </c>
      <c r="J99" s="59" t="s">
        <v>60</v>
      </c>
      <c r="K99" s="23" t="s">
        <v>60</v>
      </c>
      <c r="L99" s="59" t="s">
        <v>60</v>
      </c>
      <c r="Q99" s="85"/>
      <c r="R99" s="58" t="s">
        <v>56</v>
      </c>
      <c r="S99" s="59">
        <v>1</v>
      </c>
      <c r="T99" s="59" t="s">
        <v>1</v>
      </c>
      <c r="U99" s="59" t="s">
        <v>1</v>
      </c>
      <c r="V99" s="59" t="s">
        <v>0</v>
      </c>
      <c r="W99" s="59" t="s">
        <v>21</v>
      </c>
      <c r="X99" s="83">
        <v>43497</v>
      </c>
      <c r="Y99" s="83">
        <v>43524</v>
      </c>
      <c r="Z99" s="63">
        <f>+L71</f>
        <v>1100000</v>
      </c>
      <c r="AA99" s="64">
        <f>+K42</f>
        <v>1</v>
      </c>
      <c r="AB99" s="65">
        <f>+L42</f>
        <v>700000</v>
      </c>
      <c r="AC99" s="65"/>
      <c r="AD99" s="59" t="s">
        <v>60</v>
      </c>
      <c r="AE99" s="59"/>
      <c r="AF99" s="59"/>
      <c r="AG99" s="59"/>
      <c r="AH99" s="59"/>
    </row>
    <row r="100" spans="8:34" x14ac:dyDescent="0.25">
      <c r="H100" s="26" t="s">
        <v>63</v>
      </c>
      <c r="I100" s="23" t="s">
        <v>60</v>
      </c>
      <c r="J100" s="59" t="str">
        <f>F36</f>
        <v>T1</v>
      </c>
      <c r="K100" s="23" t="s">
        <v>60</v>
      </c>
      <c r="L100" s="59" t="str">
        <f>F37</f>
        <v>T2</v>
      </c>
      <c r="Q100" s="85" t="str">
        <f>+H59</f>
        <v>Teljesímény egység = Költségfogadó mennyiség - mázsa</v>
      </c>
      <c r="R100" s="58" t="s">
        <v>55</v>
      </c>
      <c r="S100" s="87">
        <v>0</v>
      </c>
      <c r="T100" s="87" t="s">
        <v>2</v>
      </c>
      <c r="U100" s="87" t="s">
        <v>2</v>
      </c>
      <c r="V100" s="87" t="s">
        <v>60</v>
      </c>
      <c r="W100" s="87" t="s">
        <v>60</v>
      </c>
      <c r="X100" s="88">
        <v>43497</v>
      </c>
      <c r="Y100" s="88">
        <v>43524</v>
      </c>
      <c r="Z100" s="87" t="s">
        <v>60</v>
      </c>
      <c r="AA100" s="87" t="s">
        <v>60</v>
      </c>
      <c r="AB100" s="89">
        <f>+L53</f>
        <v>6232258.064516129</v>
      </c>
      <c r="AC100" s="91">
        <f>+K59</f>
        <v>0.78</v>
      </c>
      <c r="AD100" s="87" t="s">
        <v>59</v>
      </c>
      <c r="AE100" s="89">
        <f>+L59</f>
        <v>7990074.4416873446</v>
      </c>
      <c r="AF100" s="87" t="s">
        <v>64</v>
      </c>
      <c r="AG100" s="87" t="s">
        <v>64</v>
      </c>
      <c r="AH100" s="87" t="s">
        <v>60</v>
      </c>
    </row>
    <row r="101" spans="8:34" x14ac:dyDescent="0.25">
      <c r="H101" t="s">
        <v>58</v>
      </c>
      <c r="I101" s="23" t="s">
        <v>60</v>
      </c>
      <c r="J101" s="59" t="str">
        <f>D36</f>
        <v>FKTP1</v>
      </c>
      <c r="K101" s="23" t="s">
        <v>60</v>
      </c>
      <c r="L101" s="59"/>
      <c r="Q101" s="85"/>
      <c r="R101" s="58" t="s">
        <v>56</v>
      </c>
      <c r="S101" s="59">
        <v>1</v>
      </c>
      <c r="T101" s="59" t="s">
        <v>2</v>
      </c>
      <c r="U101" s="59" t="s">
        <v>2</v>
      </c>
      <c r="V101" s="59" t="s">
        <v>3</v>
      </c>
      <c r="W101" s="59" t="s">
        <v>20</v>
      </c>
      <c r="X101" s="83">
        <v>43497</v>
      </c>
      <c r="Y101" s="83">
        <v>43524</v>
      </c>
      <c r="Z101" s="63">
        <f>+L35</f>
        <v>6000000</v>
      </c>
      <c r="AA101" s="64">
        <f>+K37</f>
        <v>0.30107526881720431</v>
      </c>
      <c r="AB101" s="65">
        <f>+L37</f>
        <v>1806451.6129032259</v>
      </c>
      <c r="AC101" s="59" t="s">
        <v>60</v>
      </c>
      <c r="AD101" s="59" t="s">
        <v>60</v>
      </c>
      <c r="AE101" s="59" t="s">
        <v>60</v>
      </c>
      <c r="AF101" s="59" t="s">
        <v>60</v>
      </c>
      <c r="AG101" s="59" t="s">
        <v>60</v>
      </c>
      <c r="AH101" s="59" t="s">
        <v>60</v>
      </c>
    </row>
    <row r="102" spans="8:34" x14ac:dyDescent="0.25">
      <c r="H102" t="s">
        <v>47</v>
      </c>
      <c r="I102" s="23" t="s">
        <v>61</v>
      </c>
      <c r="J102" s="59" t="s">
        <v>62</v>
      </c>
      <c r="K102" s="23" t="s">
        <v>61</v>
      </c>
      <c r="L102" s="59" t="s">
        <v>62</v>
      </c>
      <c r="Q102" s="85"/>
      <c r="R102" s="58" t="s">
        <v>56</v>
      </c>
      <c r="S102" s="59">
        <v>1</v>
      </c>
      <c r="T102" s="59" t="s">
        <v>2</v>
      </c>
      <c r="U102" s="59" t="s">
        <v>2</v>
      </c>
      <c r="V102" s="59" t="s">
        <v>4</v>
      </c>
      <c r="W102" s="59" t="s">
        <v>20</v>
      </c>
      <c r="X102" s="83">
        <v>43497</v>
      </c>
      <c r="Y102" s="83">
        <v>43524</v>
      </c>
      <c r="Z102" s="63">
        <f>+L35</f>
        <v>6000000</v>
      </c>
      <c r="AA102" s="64">
        <f>+K38</f>
        <v>0.5376344086021505</v>
      </c>
      <c r="AB102" s="65">
        <f>+L38</f>
        <v>3225806.4516129028</v>
      </c>
      <c r="AC102" s="59" t="s">
        <v>60</v>
      </c>
      <c r="AD102" s="59" t="s">
        <v>60</v>
      </c>
      <c r="AE102" s="59" t="s">
        <v>60</v>
      </c>
      <c r="AF102" s="59" t="s">
        <v>60</v>
      </c>
      <c r="AG102" s="59" t="s">
        <v>60</v>
      </c>
      <c r="AH102" s="59" t="s">
        <v>60</v>
      </c>
    </row>
    <row r="103" spans="8:34" x14ac:dyDescent="0.25">
      <c r="H103" t="s">
        <v>48</v>
      </c>
      <c r="I103" s="23" t="s">
        <v>61</v>
      </c>
      <c r="J103" s="59" t="s">
        <v>62</v>
      </c>
      <c r="K103" s="23" t="s">
        <v>61</v>
      </c>
      <c r="L103" s="59" t="s">
        <v>62</v>
      </c>
      <c r="Q103" s="85"/>
      <c r="R103" s="58" t="s">
        <v>56</v>
      </c>
      <c r="S103" s="59">
        <v>1</v>
      </c>
      <c r="T103" s="59" t="s">
        <v>2</v>
      </c>
      <c r="U103" s="59" t="s">
        <v>2</v>
      </c>
      <c r="V103" s="59" t="s">
        <v>3</v>
      </c>
      <c r="W103" s="59" t="s">
        <v>28</v>
      </c>
      <c r="X103" s="83">
        <v>43497</v>
      </c>
      <c r="Y103" s="83">
        <v>43524</v>
      </c>
      <c r="Z103" s="63">
        <f>+L47</f>
        <v>1200000</v>
      </c>
      <c r="AA103" s="64">
        <f>+K49</f>
        <v>0.35897435897435898</v>
      </c>
      <c r="AB103" s="65">
        <f>+L49</f>
        <v>430769.23076923075</v>
      </c>
      <c r="AC103" s="59" t="s">
        <v>60</v>
      </c>
      <c r="AD103" s="59" t="s">
        <v>60</v>
      </c>
      <c r="AE103" s="59" t="s">
        <v>60</v>
      </c>
      <c r="AF103" s="59" t="s">
        <v>60</v>
      </c>
      <c r="AG103" s="59" t="s">
        <v>60</v>
      </c>
      <c r="AH103" s="59" t="s">
        <v>60</v>
      </c>
    </row>
    <row r="104" spans="8:34" x14ac:dyDescent="0.25">
      <c r="H104" t="s">
        <v>49</v>
      </c>
      <c r="I104" s="23" t="s">
        <v>60</v>
      </c>
      <c r="J104" s="63">
        <f>J35</f>
        <v>5000000</v>
      </c>
      <c r="K104" s="23" t="s">
        <v>60</v>
      </c>
      <c r="L104" s="63">
        <f>J35</f>
        <v>5000000</v>
      </c>
      <c r="Q104" s="85"/>
      <c r="R104" s="58" t="s">
        <v>56</v>
      </c>
      <c r="S104" s="59">
        <v>1</v>
      </c>
      <c r="T104" s="59" t="s">
        <v>2</v>
      </c>
      <c r="U104" s="59" t="s">
        <v>2</v>
      </c>
      <c r="V104" s="59" t="s">
        <v>4</v>
      </c>
      <c r="W104" s="59" t="s">
        <v>28</v>
      </c>
      <c r="X104" s="83">
        <v>43497</v>
      </c>
      <c r="Y104" s="83">
        <v>43524</v>
      </c>
      <c r="Z104" s="63">
        <f>+L47</f>
        <v>1200000</v>
      </c>
      <c r="AA104" s="64">
        <f>+K50</f>
        <v>0.64102564102564108</v>
      </c>
      <c r="AB104" s="65">
        <f>+L50</f>
        <v>769230.76923076925</v>
      </c>
      <c r="AC104" s="59" t="s">
        <v>60</v>
      </c>
      <c r="AD104" s="59" t="s">
        <v>60</v>
      </c>
      <c r="AE104" s="59" t="s">
        <v>60</v>
      </c>
      <c r="AF104" s="59" t="s">
        <v>60</v>
      </c>
      <c r="AG104" s="59" t="s">
        <v>60</v>
      </c>
      <c r="AH104" s="59" t="s">
        <v>60</v>
      </c>
    </row>
    <row r="105" spans="8:34" x14ac:dyDescent="0.25">
      <c r="H105" t="s">
        <v>50</v>
      </c>
      <c r="I105" s="23" t="s">
        <v>60</v>
      </c>
      <c r="J105" s="64">
        <f>I36</f>
        <v>0.11904761904761904</v>
      </c>
      <c r="K105" s="23" t="s">
        <v>60</v>
      </c>
      <c r="L105" s="64">
        <f>I37</f>
        <v>0.2857142857142857</v>
      </c>
    </row>
    <row r="106" spans="8:34" x14ac:dyDescent="0.25">
      <c r="H106" t="s">
        <v>51</v>
      </c>
      <c r="I106" s="60">
        <f>J52</f>
        <v>995238.09523809515</v>
      </c>
      <c r="J106" s="65">
        <f>J36</f>
        <v>595238.09523809515</v>
      </c>
      <c r="K106" s="60">
        <f>J53</f>
        <v>5404761.9047619049</v>
      </c>
      <c r="L106" s="65">
        <f>J37</f>
        <v>1428571.4285714284</v>
      </c>
    </row>
    <row r="107" spans="8:34" x14ac:dyDescent="0.25">
      <c r="H107" t="s">
        <v>52</v>
      </c>
      <c r="I107" s="60">
        <f>I58</f>
        <v>0</v>
      </c>
      <c r="J107" s="59" t="s">
        <v>60</v>
      </c>
      <c r="K107" s="62">
        <f>I59</f>
        <v>0.74</v>
      </c>
      <c r="L107" s="59" t="s">
        <v>60</v>
      </c>
    </row>
    <row r="108" spans="8:34" x14ac:dyDescent="0.25">
      <c r="H108" s="66" t="s">
        <v>65</v>
      </c>
      <c r="I108" s="23" t="s">
        <v>60</v>
      </c>
      <c r="J108" s="59" t="s">
        <v>60</v>
      </c>
      <c r="K108" s="60">
        <f>J59</f>
        <v>7303732.3037323039</v>
      </c>
      <c r="L108" s="59" t="s">
        <v>60</v>
      </c>
    </row>
    <row r="109" spans="8:34" x14ac:dyDescent="0.25">
      <c r="H109" t="s">
        <v>53</v>
      </c>
      <c r="I109" s="23" t="s">
        <v>60</v>
      </c>
      <c r="J109" s="59" t="s">
        <v>60</v>
      </c>
      <c r="K109" s="23" t="s">
        <v>64</v>
      </c>
      <c r="L109" s="59" t="s">
        <v>60</v>
      </c>
    </row>
    <row r="110" spans="8:34" x14ac:dyDescent="0.25">
      <c r="H110" t="s">
        <v>54</v>
      </c>
      <c r="I110" s="23" t="s">
        <v>60</v>
      </c>
      <c r="J110" s="59" t="s">
        <v>60</v>
      </c>
      <c r="K110" s="23" t="s">
        <v>64</v>
      </c>
      <c r="L110" s="59" t="s">
        <v>60</v>
      </c>
    </row>
    <row r="111" spans="8:34" x14ac:dyDescent="0.25">
      <c r="H111" s="66" t="s">
        <v>66</v>
      </c>
      <c r="I111" s="61">
        <f>J58</f>
        <v>0</v>
      </c>
      <c r="J111" s="59" t="s">
        <v>60</v>
      </c>
      <c r="K111" s="23" t="s">
        <v>60</v>
      </c>
      <c r="L111" s="59" t="s">
        <v>60</v>
      </c>
    </row>
    <row r="113" spans="17:34" ht="238.5" customHeight="1" x14ac:dyDescent="0.25">
      <c r="R113" s="84" t="s">
        <v>76</v>
      </c>
      <c r="S113" s="80" t="s">
        <v>43</v>
      </c>
      <c r="T113" s="80" t="s">
        <v>44</v>
      </c>
      <c r="U113" s="80" t="s">
        <v>45</v>
      </c>
      <c r="V113" s="81" t="s">
        <v>63</v>
      </c>
      <c r="W113" s="80" t="s">
        <v>58</v>
      </c>
      <c r="X113" s="80" t="s">
        <v>47</v>
      </c>
      <c r="Y113" s="80" t="s">
        <v>48</v>
      </c>
      <c r="Z113" s="80" t="s">
        <v>49</v>
      </c>
      <c r="AA113" s="80" t="s">
        <v>50</v>
      </c>
      <c r="AB113" s="80" t="s">
        <v>51</v>
      </c>
      <c r="AC113" s="80" t="s">
        <v>52</v>
      </c>
      <c r="AD113" s="80" t="s">
        <v>46</v>
      </c>
      <c r="AE113" s="82" t="s">
        <v>65</v>
      </c>
      <c r="AF113" s="80" t="s">
        <v>53</v>
      </c>
      <c r="AG113" s="80" t="s">
        <v>54</v>
      </c>
      <c r="AH113" s="82" t="s">
        <v>66</v>
      </c>
    </row>
    <row r="114" spans="17:34" x14ac:dyDescent="0.25">
      <c r="Q114" s="85" t="str">
        <f>+H58</f>
        <v>Teljesímény egység = Költségfogadó érték</v>
      </c>
      <c r="R114" s="58" t="s">
        <v>55</v>
      </c>
      <c r="S114" s="87">
        <v>0</v>
      </c>
      <c r="T114" s="87" t="s">
        <v>1</v>
      </c>
      <c r="U114" s="87" t="s">
        <v>1</v>
      </c>
      <c r="V114" s="87" t="s">
        <v>60</v>
      </c>
      <c r="W114" s="87" t="s">
        <v>60</v>
      </c>
      <c r="X114" s="88">
        <v>43466</v>
      </c>
      <c r="Y114" s="88">
        <v>43524</v>
      </c>
      <c r="Z114" s="87" t="s">
        <v>60</v>
      </c>
      <c r="AA114" s="87" t="s">
        <v>60</v>
      </c>
      <c r="AB114" s="89">
        <f>+L82</f>
        <v>2653672.3163841804</v>
      </c>
      <c r="AC114" s="89">
        <f>+K89</f>
        <v>15300000</v>
      </c>
      <c r="AD114" s="87" t="s">
        <v>60</v>
      </c>
      <c r="AE114" s="87" t="s">
        <v>60</v>
      </c>
      <c r="AF114" s="87" t="s">
        <v>60</v>
      </c>
      <c r="AG114" s="87" t="s">
        <v>60</v>
      </c>
      <c r="AH114" s="90">
        <f>+L89</f>
        <v>0.17344263505778956</v>
      </c>
    </row>
    <row r="115" spans="17:34" x14ac:dyDescent="0.25">
      <c r="Q115" s="85"/>
      <c r="R115" s="58" t="s">
        <v>56</v>
      </c>
      <c r="S115" s="59">
        <v>1</v>
      </c>
      <c r="T115" s="59" t="s">
        <v>1</v>
      </c>
      <c r="U115" s="59" t="s">
        <v>1</v>
      </c>
      <c r="V115" s="59" t="s">
        <v>0</v>
      </c>
      <c r="W115" s="59" t="s">
        <v>20</v>
      </c>
      <c r="X115" s="83">
        <v>43466</v>
      </c>
      <c r="Y115" s="83">
        <v>43496</v>
      </c>
      <c r="Z115" s="63">
        <f>+L65</f>
        <v>11000000</v>
      </c>
      <c r="AA115" s="64">
        <f>+I66</f>
        <v>5.6497175141242938E-2</v>
      </c>
      <c r="AB115" s="65">
        <f>+J66</f>
        <v>621468.9265536723</v>
      </c>
      <c r="AC115" s="65"/>
      <c r="AD115" s="59" t="s">
        <v>60</v>
      </c>
      <c r="AE115" s="59" t="s">
        <v>60</v>
      </c>
      <c r="AF115" s="59" t="s">
        <v>60</v>
      </c>
      <c r="AG115" s="59" t="s">
        <v>60</v>
      </c>
      <c r="AH115" s="59" t="s">
        <v>60</v>
      </c>
    </row>
    <row r="116" spans="17:34" x14ac:dyDescent="0.25">
      <c r="Q116" s="85"/>
      <c r="R116" s="58" t="s">
        <v>56</v>
      </c>
      <c r="S116" s="59">
        <v>1</v>
      </c>
      <c r="T116" s="59" t="s">
        <v>1</v>
      </c>
      <c r="U116" s="59" t="s">
        <v>1</v>
      </c>
      <c r="V116" s="59" t="s">
        <v>0</v>
      </c>
      <c r="W116" s="59" t="s">
        <v>21</v>
      </c>
      <c r="X116" s="83">
        <v>43466</v>
      </c>
      <c r="Y116" s="83">
        <v>43496</v>
      </c>
      <c r="Z116" s="63">
        <f>+L71</f>
        <v>1100000</v>
      </c>
      <c r="AA116" s="64">
        <f>+I72</f>
        <v>0.39215686274509803</v>
      </c>
      <c r="AB116" s="65">
        <f>+J72</f>
        <v>431372.54901960783</v>
      </c>
      <c r="AC116" s="65"/>
      <c r="AD116" s="59" t="s">
        <v>60</v>
      </c>
      <c r="AE116" s="59" t="s">
        <v>60</v>
      </c>
      <c r="AF116" s="59" t="s">
        <v>60</v>
      </c>
      <c r="AG116" s="59" t="s">
        <v>60</v>
      </c>
      <c r="AH116" s="59" t="s">
        <v>60</v>
      </c>
    </row>
    <row r="117" spans="17:34" x14ac:dyDescent="0.25">
      <c r="Q117" s="85"/>
      <c r="R117" s="58" t="s">
        <v>56</v>
      </c>
      <c r="S117" s="59">
        <v>1</v>
      </c>
      <c r="T117" s="59" t="s">
        <v>1</v>
      </c>
      <c r="U117" s="59" t="s">
        <v>1</v>
      </c>
      <c r="V117" s="59" t="s">
        <v>0</v>
      </c>
      <c r="W117" s="59" t="s">
        <v>20</v>
      </c>
      <c r="X117" s="83">
        <v>43497</v>
      </c>
      <c r="Y117" s="83">
        <v>43524</v>
      </c>
      <c r="Z117" s="63">
        <f>+L65</f>
        <v>11000000</v>
      </c>
      <c r="AA117" s="64">
        <f>+K66</f>
        <v>8.4745762711864403E-2</v>
      </c>
      <c r="AB117" s="65">
        <f>+L66</f>
        <v>932203.38983050839</v>
      </c>
      <c r="AC117" s="65"/>
      <c r="AD117" s="59" t="s">
        <v>60</v>
      </c>
      <c r="AE117" s="59"/>
      <c r="AF117" s="59"/>
      <c r="AG117" s="59"/>
      <c r="AH117" s="59"/>
    </row>
    <row r="118" spans="17:34" x14ac:dyDescent="0.25">
      <c r="Q118" s="85"/>
      <c r="R118" s="58" t="s">
        <v>56</v>
      </c>
      <c r="S118" s="59">
        <v>1</v>
      </c>
      <c r="T118" s="59" t="s">
        <v>1</v>
      </c>
      <c r="U118" s="59" t="s">
        <v>1</v>
      </c>
      <c r="V118" s="59" t="s">
        <v>0</v>
      </c>
      <c r="W118" s="59" t="s">
        <v>21</v>
      </c>
      <c r="X118" s="83">
        <v>43497</v>
      </c>
      <c r="Y118" s="83">
        <v>43524</v>
      </c>
      <c r="Z118" s="63">
        <f>+L71</f>
        <v>1100000</v>
      </c>
      <c r="AA118" s="64">
        <f>+K72</f>
        <v>0.60784313725490191</v>
      </c>
      <c r="AB118" s="65">
        <f>+L72</f>
        <v>668627.45098039205</v>
      </c>
      <c r="AC118" s="65"/>
      <c r="AD118" s="59" t="s">
        <v>60</v>
      </c>
      <c r="AE118" s="59"/>
      <c r="AF118" s="59"/>
      <c r="AG118" s="59"/>
      <c r="AH118" s="59"/>
    </row>
    <row r="119" spans="17:34" x14ac:dyDescent="0.25">
      <c r="Q119" s="85" t="str">
        <f>+H59</f>
        <v>Teljesímény egység = Költségfogadó mennyiség - mázsa</v>
      </c>
      <c r="R119" s="58" t="s">
        <v>55</v>
      </c>
      <c r="S119" s="87">
        <v>0</v>
      </c>
      <c r="T119" s="87" t="s">
        <v>2</v>
      </c>
      <c r="U119" s="87" t="s">
        <v>2</v>
      </c>
      <c r="V119" s="87" t="s">
        <v>60</v>
      </c>
      <c r="W119" s="87" t="s">
        <v>60</v>
      </c>
      <c r="X119" s="88">
        <v>43466</v>
      </c>
      <c r="Y119" s="88">
        <v>43496</v>
      </c>
      <c r="Z119" s="87" t="s">
        <v>60</v>
      </c>
      <c r="AA119" s="87" t="s">
        <v>60</v>
      </c>
      <c r="AB119" s="89">
        <f>+J83</f>
        <v>5669922.6880761227</v>
      </c>
      <c r="AC119" s="91">
        <f>+I90</f>
        <v>0.74</v>
      </c>
      <c r="AD119" s="87" t="s">
        <v>59</v>
      </c>
      <c r="AE119" s="89">
        <f>+J90</f>
        <v>7662057.6865893546</v>
      </c>
      <c r="AF119" s="87" t="s">
        <v>64</v>
      </c>
      <c r="AG119" s="87" t="s">
        <v>64</v>
      </c>
      <c r="AH119" s="87" t="s">
        <v>60</v>
      </c>
    </row>
    <row r="120" spans="17:34" x14ac:dyDescent="0.25">
      <c r="Q120" s="85"/>
      <c r="R120" s="58" t="s">
        <v>56</v>
      </c>
      <c r="S120" s="59">
        <v>1</v>
      </c>
      <c r="T120" s="59" t="s">
        <v>2</v>
      </c>
      <c r="U120" s="59" t="s">
        <v>2</v>
      </c>
      <c r="V120" s="59" t="s">
        <v>3</v>
      </c>
      <c r="W120" s="59" t="s">
        <v>20</v>
      </c>
      <c r="X120" s="83">
        <v>43466</v>
      </c>
      <c r="Y120" s="83">
        <v>43496</v>
      </c>
      <c r="Z120" s="63">
        <f>+L65</f>
        <v>11000000</v>
      </c>
      <c r="AA120" s="64">
        <f>+I67</f>
        <v>0.13559322033898305</v>
      </c>
      <c r="AB120" s="65">
        <f>+J67</f>
        <v>1491525.4237288137</v>
      </c>
      <c r="AC120" s="59" t="s">
        <v>60</v>
      </c>
      <c r="AD120" s="59" t="s">
        <v>60</v>
      </c>
      <c r="AE120" s="59" t="s">
        <v>60</v>
      </c>
      <c r="AF120" s="59" t="s">
        <v>60</v>
      </c>
      <c r="AG120" s="59" t="s">
        <v>60</v>
      </c>
      <c r="AH120" s="59" t="s">
        <v>60</v>
      </c>
    </row>
    <row r="121" spans="17:34" x14ac:dyDescent="0.25">
      <c r="Q121" s="85"/>
      <c r="R121" s="58" t="s">
        <v>56</v>
      </c>
      <c r="S121" s="59">
        <v>1</v>
      </c>
      <c r="T121" s="59" t="s">
        <v>2</v>
      </c>
      <c r="U121" s="59" t="s">
        <v>2</v>
      </c>
      <c r="V121" s="59" t="s">
        <v>4</v>
      </c>
      <c r="W121" s="59" t="s">
        <v>20</v>
      </c>
      <c r="X121" s="83">
        <v>43466</v>
      </c>
      <c r="Y121" s="83">
        <v>43496</v>
      </c>
      <c r="Z121" s="63">
        <f>+L65</f>
        <v>11000000</v>
      </c>
      <c r="AA121" s="64">
        <f>+I68</f>
        <v>0.2824858757062147</v>
      </c>
      <c r="AB121" s="65">
        <f>+J68</f>
        <v>3107344.6327683618</v>
      </c>
      <c r="AC121" s="59" t="s">
        <v>60</v>
      </c>
      <c r="AD121" s="59" t="s">
        <v>60</v>
      </c>
      <c r="AE121" s="59" t="s">
        <v>60</v>
      </c>
      <c r="AF121" s="59" t="s">
        <v>60</v>
      </c>
      <c r="AG121" s="59" t="s">
        <v>60</v>
      </c>
      <c r="AH121" s="59" t="s">
        <v>60</v>
      </c>
    </row>
    <row r="122" spans="17:34" x14ac:dyDescent="0.25">
      <c r="Q122" s="85"/>
      <c r="R122" s="58" t="s">
        <v>56</v>
      </c>
      <c r="S122" s="59">
        <v>1</v>
      </c>
      <c r="T122" s="59" t="s">
        <v>2</v>
      </c>
      <c r="U122" s="59" t="s">
        <v>2</v>
      </c>
      <c r="V122" s="59" t="s">
        <v>3</v>
      </c>
      <c r="W122" s="59" t="s">
        <v>28</v>
      </c>
      <c r="X122" s="83">
        <v>43466</v>
      </c>
      <c r="Y122" s="83">
        <v>43496</v>
      </c>
      <c r="Z122" s="63">
        <f>+L77</f>
        <v>2200000</v>
      </c>
      <c r="AA122" s="64">
        <f>+K67</f>
        <v>0.15819209039548024</v>
      </c>
      <c r="AB122" s="65">
        <f>+J79</f>
        <v>347368.42105263157</v>
      </c>
      <c r="AC122" s="59" t="s">
        <v>60</v>
      </c>
      <c r="AD122" s="59" t="s">
        <v>60</v>
      </c>
      <c r="AE122" s="59" t="s">
        <v>60</v>
      </c>
      <c r="AF122" s="59" t="s">
        <v>60</v>
      </c>
      <c r="AG122" s="59" t="s">
        <v>60</v>
      </c>
      <c r="AH122" s="59" t="s">
        <v>60</v>
      </c>
    </row>
    <row r="123" spans="17:34" x14ac:dyDescent="0.25">
      <c r="Q123" s="85"/>
      <c r="R123" s="58" t="s">
        <v>56</v>
      </c>
      <c r="S123" s="59">
        <v>1</v>
      </c>
      <c r="T123" s="59" t="s">
        <v>2</v>
      </c>
      <c r="U123" s="59" t="s">
        <v>2</v>
      </c>
      <c r="V123" s="59" t="s">
        <v>4</v>
      </c>
      <c r="W123" s="59" t="s">
        <v>28</v>
      </c>
      <c r="X123" s="83">
        <v>43466</v>
      </c>
      <c r="Y123" s="83">
        <v>43496</v>
      </c>
      <c r="Z123" s="63">
        <f>+L77</f>
        <v>2200000</v>
      </c>
      <c r="AA123" s="64">
        <f>+K68</f>
        <v>0.2824858757062147</v>
      </c>
      <c r="AB123" s="65">
        <f>+J80</f>
        <v>723684.21052631573</v>
      </c>
      <c r="AC123" s="59" t="s">
        <v>60</v>
      </c>
      <c r="AD123" s="59" t="s">
        <v>60</v>
      </c>
      <c r="AE123" s="59" t="s">
        <v>60</v>
      </c>
      <c r="AF123" s="59" t="s">
        <v>60</v>
      </c>
      <c r="AG123" s="59" t="s">
        <v>60</v>
      </c>
      <c r="AH123" s="59" t="s">
        <v>60</v>
      </c>
    </row>
    <row r="124" spans="17:34" x14ac:dyDescent="0.25">
      <c r="Q124" s="86"/>
      <c r="R124" s="58" t="s">
        <v>55</v>
      </c>
      <c r="S124" s="87">
        <v>0</v>
      </c>
      <c r="T124" s="87" t="s">
        <v>2</v>
      </c>
      <c r="U124" s="87" t="s">
        <v>2</v>
      </c>
      <c r="V124" s="87" t="s">
        <v>60</v>
      </c>
      <c r="W124" s="87" t="s">
        <v>60</v>
      </c>
      <c r="X124" s="88">
        <v>43497</v>
      </c>
      <c r="Y124" s="88">
        <v>43524</v>
      </c>
      <c r="Z124" s="87" t="s">
        <v>60</v>
      </c>
      <c r="AA124" s="87" t="s">
        <v>60</v>
      </c>
      <c r="AB124" s="89">
        <f>+L83</f>
        <v>5976404.9955396969</v>
      </c>
      <c r="AC124" s="91">
        <f>+K90</f>
        <v>0.78</v>
      </c>
      <c r="AD124" s="87" t="s">
        <v>59</v>
      </c>
      <c r="AE124" s="89">
        <f>+L90</f>
        <v>7662057.6865893546</v>
      </c>
      <c r="AF124" s="87" t="s">
        <v>64</v>
      </c>
      <c r="AG124" s="87" t="s">
        <v>64</v>
      </c>
      <c r="AH124" s="87" t="s">
        <v>60</v>
      </c>
    </row>
    <row r="125" spans="17:34" x14ac:dyDescent="0.25">
      <c r="Q125" s="86"/>
      <c r="R125" s="58" t="s">
        <v>56</v>
      </c>
      <c r="S125" s="59">
        <v>1</v>
      </c>
      <c r="T125" s="59" t="s">
        <v>2</v>
      </c>
      <c r="U125" s="59" t="s">
        <v>2</v>
      </c>
      <c r="V125" s="59" t="s">
        <v>3</v>
      </c>
      <c r="W125" s="59" t="s">
        <v>20</v>
      </c>
      <c r="X125" s="83">
        <v>43497</v>
      </c>
      <c r="Y125" s="83">
        <v>43524</v>
      </c>
      <c r="Z125" s="63">
        <f>+L65</f>
        <v>11000000</v>
      </c>
      <c r="AA125" s="64">
        <f>+I79</f>
        <v>0.15789473684210525</v>
      </c>
      <c r="AB125" s="65">
        <f>+L67</f>
        <v>1740112.9943502827</v>
      </c>
      <c r="AC125" s="59" t="s">
        <v>60</v>
      </c>
      <c r="AD125" s="59" t="s">
        <v>60</v>
      </c>
      <c r="AE125" s="59" t="s">
        <v>60</v>
      </c>
      <c r="AF125" s="59" t="s">
        <v>60</v>
      </c>
      <c r="AG125" s="59" t="s">
        <v>60</v>
      </c>
      <c r="AH125" s="59" t="s">
        <v>60</v>
      </c>
    </row>
    <row r="126" spans="17:34" x14ac:dyDescent="0.25">
      <c r="Q126" s="86"/>
      <c r="R126" s="58" t="s">
        <v>56</v>
      </c>
      <c r="S126" s="59">
        <v>1</v>
      </c>
      <c r="T126" s="59" t="s">
        <v>2</v>
      </c>
      <c r="U126" s="59" t="s">
        <v>2</v>
      </c>
      <c r="V126" s="59" t="s">
        <v>4</v>
      </c>
      <c r="W126" s="59" t="s">
        <v>20</v>
      </c>
      <c r="X126" s="83">
        <v>43497</v>
      </c>
      <c r="Y126" s="83">
        <v>43524</v>
      </c>
      <c r="Z126" s="63">
        <f>+L65</f>
        <v>11000000</v>
      </c>
      <c r="AA126" s="64">
        <f>+I80</f>
        <v>0.3289473684210526</v>
      </c>
      <c r="AB126" s="65">
        <f>+L68</f>
        <v>3107344.6327683618</v>
      </c>
      <c r="AC126" s="59" t="s">
        <v>60</v>
      </c>
      <c r="AD126" s="59" t="s">
        <v>60</v>
      </c>
      <c r="AE126" s="59" t="s">
        <v>60</v>
      </c>
      <c r="AF126" s="59" t="s">
        <v>60</v>
      </c>
      <c r="AG126" s="59" t="s">
        <v>60</v>
      </c>
      <c r="AH126" s="59" t="s">
        <v>60</v>
      </c>
    </row>
    <row r="127" spans="17:34" x14ac:dyDescent="0.25">
      <c r="Q127" s="86"/>
      <c r="R127" s="58" t="s">
        <v>56</v>
      </c>
      <c r="S127" s="59">
        <v>1</v>
      </c>
      <c r="T127" s="59" t="s">
        <v>2</v>
      </c>
      <c r="U127" s="59" t="s">
        <v>2</v>
      </c>
      <c r="V127" s="59" t="s">
        <v>3</v>
      </c>
      <c r="W127" s="59" t="s">
        <v>28</v>
      </c>
      <c r="X127" s="83">
        <v>43497</v>
      </c>
      <c r="Y127" s="83">
        <v>43524</v>
      </c>
      <c r="Z127" s="63">
        <f>+L77</f>
        <v>2200000</v>
      </c>
      <c r="AA127" s="64">
        <f>+K79</f>
        <v>0.18421052631578944</v>
      </c>
      <c r="AB127" s="65">
        <f>+L79</f>
        <v>405263.15789473674</v>
      </c>
      <c r="AC127" s="59" t="s">
        <v>60</v>
      </c>
      <c r="AD127" s="59" t="s">
        <v>60</v>
      </c>
      <c r="AE127" s="59" t="s">
        <v>60</v>
      </c>
      <c r="AF127" s="59" t="s">
        <v>60</v>
      </c>
      <c r="AG127" s="59" t="s">
        <v>60</v>
      </c>
      <c r="AH127" s="59" t="s">
        <v>60</v>
      </c>
    </row>
    <row r="128" spans="17:34" x14ac:dyDescent="0.25">
      <c r="Q128" s="86"/>
      <c r="R128" s="58" t="s">
        <v>56</v>
      </c>
      <c r="S128" s="59">
        <v>1</v>
      </c>
      <c r="T128" s="59" t="s">
        <v>2</v>
      </c>
      <c r="U128" s="59" t="s">
        <v>2</v>
      </c>
      <c r="V128" s="59" t="s">
        <v>4</v>
      </c>
      <c r="W128" s="59" t="s">
        <v>28</v>
      </c>
      <c r="X128" s="83">
        <v>43497</v>
      </c>
      <c r="Y128" s="83">
        <v>43524</v>
      </c>
      <c r="Z128" s="63">
        <f>+L77</f>
        <v>2200000</v>
      </c>
      <c r="AA128" s="64">
        <f>+K80</f>
        <v>0.3289473684210526</v>
      </c>
      <c r="AB128" s="65">
        <f>+L80</f>
        <v>723684.21052631573</v>
      </c>
      <c r="AC128" s="59" t="s">
        <v>60</v>
      </c>
      <c r="AD128" s="59" t="s">
        <v>60</v>
      </c>
      <c r="AE128" s="59" t="s">
        <v>60</v>
      </c>
      <c r="AF128" s="59" t="s">
        <v>60</v>
      </c>
      <c r="AG128" s="59" t="s">
        <v>60</v>
      </c>
      <c r="AH128" s="59" t="s">
        <v>60</v>
      </c>
    </row>
  </sheetData>
  <mergeCells count="25">
    <mergeCell ref="Q119:Q128"/>
    <mergeCell ref="Q95:Q99"/>
    <mergeCell ref="Q100:Q104"/>
    <mergeCell ref="Q114:Q118"/>
    <mergeCell ref="I1:J1"/>
    <mergeCell ref="K1:L1"/>
    <mergeCell ref="M1:N1"/>
    <mergeCell ref="O1:P1"/>
    <mergeCell ref="M2:N2"/>
    <mergeCell ref="O2:P2"/>
    <mergeCell ref="I2:L2"/>
    <mergeCell ref="I3:J3"/>
    <mergeCell ref="K3:L3"/>
    <mergeCell ref="M3:N3"/>
    <mergeCell ref="O3:P3"/>
    <mergeCell ref="I4:J4"/>
    <mergeCell ref="K4:L4"/>
    <mergeCell ref="M4:N4"/>
    <mergeCell ref="O4:P4"/>
    <mergeCell ref="I7:J7"/>
    <mergeCell ref="K7:L7"/>
    <mergeCell ref="M7:N7"/>
    <mergeCell ref="O7:P7"/>
    <mergeCell ref="I94:J94"/>
    <mergeCell ref="K94:L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EEDE-447A-4CE9-BA82-D822A0780F62}">
  <dimension ref="A1:Q111"/>
  <sheetViews>
    <sheetView workbookViewId="0">
      <pane ySplit="4" topLeftCell="A89" activePane="bottomLeft" state="frozen"/>
      <selection pane="bottomLeft" activeCell="A5" sqref="A5"/>
    </sheetView>
  </sheetViews>
  <sheetFormatPr defaultRowHeight="15" x14ac:dyDescent="0.25"/>
  <cols>
    <col min="1" max="1" width="2.85546875" customWidth="1"/>
    <col min="2" max="2" width="7.85546875" customWidth="1"/>
    <col min="3" max="3" width="7.140625" customWidth="1"/>
    <col min="4" max="4" width="6.7109375" customWidth="1"/>
    <col min="5" max="7" width="4.140625" customWidth="1"/>
    <col min="8" max="8" width="52.42578125" customWidth="1"/>
    <col min="9" max="9" width="14.5703125" style="16" customWidth="1"/>
    <col min="10" max="10" width="14.5703125" style="18" customWidth="1"/>
    <col min="11" max="11" width="14.5703125" style="16" customWidth="1"/>
    <col min="12" max="12" width="14.5703125" customWidth="1"/>
    <col min="13" max="13" width="14.5703125" style="16" customWidth="1"/>
    <col min="14" max="14" width="14.5703125" customWidth="1"/>
    <col min="15" max="15" width="14.5703125" style="16" customWidth="1"/>
    <col min="16" max="16" width="14.5703125" style="18" customWidth="1"/>
    <col min="17" max="17" width="9.140625" style="16"/>
  </cols>
  <sheetData>
    <row r="1" spans="1:17" ht="18.75" x14ac:dyDescent="0.3">
      <c r="A1" s="6" t="s">
        <v>69</v>
      </c>
      <c r="I1" s="70" t="s">
        <v>5</v>
      </c>
      <c r="J1" s="71"/>
      <c r="K1" s="70" t="s">
        <v>6</v>
      </c>
      <c r="L1" s="71"/>
      <c r="M1" s="71" t="s">
        <v>7</v>
      </c>
      <c r="N1" s="71"/>
      <c r="O1" s="71" t="s">
        <v>8</v>
      </c>
      <c r="P1" s="71"/>
    </row>
    <row r="2" spans="1:17" x14ac:dyDescent="0.25">
      <c r="H2" s="67" t="s">
        <v>1</v>
      </c>
      <c r="I2" s="74" t="s">
        <v>70</v>
      </c>
      <c r="J2" s="75"/>
      <c r="K2" s="74" t="s">
        <v>71</v>
      </c>
      <c r="L2" s="75"/>
      <c r="M2" s="76" t="s">
        <v>72</v>
      </c>
      <c r="N2" s="76"/>
      <c r="O2" s="74" t="s">
        <v>73</v>
      </c>
      <c r="P2" s="75"/>
    </row>
    <row r="3" spans="1:17" x14ac:dyDescent="0.25">
      <c r="H3" s="67" t="s">
        <v>2</v>
      </c>
      <c r="I3" s="74" t="s">
        <v>70</v>
      </c>
      <c r="J3" s="75"/>
      <c r="K3" s="74" t="s">
        <v>71</v>
      </c>
      <c r="L3" s="75"/>
      <c r="M3" s="76" t="s">
        <v>72</v>
      </c>
      <c r="N3" s="76"/>
      <c r="O3" s="74" t="s">
        <v>73</v>
      </c>
      <c r="P3" s="75"/>
    </row>
    <row r="4" spans="1:17" x14ac:dyDescent="0.25">
      <c r="H4" s="67" t="s">
        <v>15</v>
      </c>
      <c r="I4" s="74" t="s">
        <v>70</v>
      </c>
      <c r="J4" s="75"/>
      <c r="K4" s="74" t="s">
        <v>71</v>
      </c>
      <c r="L4" s="75"/>
      <c r="M4" s="76" t="s">
        <v>72</v>
      </c>
      <c r="N4" s="76"/>
      <c r="O4" s="74" t="s">
        <v>73</v>
      </c>
      <c r="P4" s="75"/>
    </row>
    <row r="6" spans="1:17" s="5" customFormat="1" ht="18.75" x14ac:dyDescent="0.3">
      <c r="A6" s="6" t="s">
        <v>16</v>
      </c>
      <c r="I6" s="10"/>
      <c r="J6" s="11"/>
      <c r="K6" s="10"/>
      <c r="M6" s="10"/>
      <c r="O6" s="10"/>
      <c r="P6" s="11"/>
      <c r="Q6" s="10"/>
    </row>
    <row r="7" spans="1:17" s="2" customFormat="1" x14ac:dyDescent="0.25">
      <c r="I7" s="70" t="s">
        <v>5</v>
      </c>
      <c r="J7" s="71"/>
      <c r="K7" s="70" t="s">
        <v>6</v>
      </c>
      <c r="L7" s="71"/>
      <c r="M7" s="70" t="s">
        <v>7</v>
      </c>
      <c r="N7" s="71"/>
      <c r="O7" s="70" t="s">
        <v>8</v>
      </c>
      <c r="P7" s="71"/>
      <c r="Q7" s="23"/>
    </row>
    <row r="8" spans="1:17" s="1" customFormat="1" x14ac:dyDescent="0.25">
      <c r="I8" s="12" t="s">
        <v>9</v>
      </c>
      <c r="J8" s="13" t="s">
        <v>10</v>
      </c>
      <c r="K8" s="12" t="s">
        <v>9</v>
      </c>
      <c r="L8" s="9" t="s">
        <v>10</v>
      </c>
      <c r="M8" s="12" t="s">
        <v>9</v>
      </c>
      <c r="N8" s="9" t="s">
        <v>10</v>
      </c>
      <c r="O8" s="12" t="s">
        <v>9</v>
      </c>
      <c r="P8" s="13" t="s">
        <v>10</v>
      </c>
      <c r="Q8" s="24"/>
    </row>
    <row r="9" spans="1:17" x14ac:dyDescent="0.25">
      <c r="C9" t="s">
        <v>1</v>
      </c>
      <c r="F9" t="s">
        <v>0</v>
      </c>
      <c r="G9" t="s">
        <v>11</v>
      </c>
      <c r="H9" t="s">
        <v>1</v>
      </c>
      <c r="I9" s="29">
        <v>10</v>
      </c>
      <c r="J9" s="30">
        <v>6000000</v>
      </c>
      <c r="K9" s="29">
        <v>15</v>
      </c>
      <c r="L9" s="31">
        <v>9300000</v>
      </c>
      <c r="M9" s="29">
        <v>9</v>
      </c>
      <c r="N9" s="31">
        <v>5200000</v>
      </c>
      <c r="O9" s="29">
        <v>8</v>
      </c>
      <c r="P9" s="30">
        <v>5000000</v>
      </c>
    </row>
    <row r="10" spans="1:17" x14ac:dyDescent="0.25">
      <c r="C10" t="s">
        <v>2</v>
      </c>
      <c r="F10" t="s">
        <v>3</v>
      </c>
      <c r="G10" t="s">
        <v>12</v>
      </c>
      <c r="H10" t="s">
        <v>2</v>
      </c>
      <c r="I10" s="32">
        <v>120</v>
      </c>
      <c r="J10" s="33">
        <v>12000000</v>
      </c>
      <c r="K10" s="32">
        <v>140</v>
      </c>
      <c r="L10" s="34">
        <v>15400000</v>
      </c>
      <c r="M10" s="29">
        <v>160</v>
      </c>
      <c r="N10" s="31">
        <v>16800000</v>
      </c>
      <c r="O10" s="29">
        <v>90</v>
      </c>
      <c r="P10" s="30">
        <v>9900000</v>
      </c>
    </row>
    <row r="11" spans="1:17" x14ac:dyDescent="0.25">
      <c r="C11" s="35" t="s">
        <v>13</v>
      </c>
      <c r="F11" s="46" t="s">
        <v>4</v>
      </c>
      <c r="G11" t="s">
        <v>11</v>
      </c>
      <c r="H11" t="s">
        <v>37</v>
      </c>
      <c r="I11" s="29">
        <v>50</v>
      </c>
      <c r="J11" s="30">
        <v>10000000</v>
      </c>
      <c r="K11" s="29">
        <v>50</v>
      </c>
      <c r="L11" s="31">
        <v>11000000</v>
      </c>
      <c r="M11" s="29">
        <v>70</v>
      </c>
      <c r="N11" s="31">
        <v>14700000</v>
      </c>
      <c r="O11" s="29">
        <v>20</v>
      </c>
      <c r="P11" s="30">
        <v>5000000</v>
      </c>
    </row>
    <row r="12" spans="1:17" x14ac:dyDescent="0.25">
      <c r="I12" s="14"/>
      <c r="J12" s="15"/>
      <c r="K12" s="14"/>
      <c r="L12" s="8"/>
      <c r="M12" s="14"/>
      <c r="N12" s="8"/>
      <c r="O12" s="14"/>
      <c r="P12" s="15"/>
    </row>
    <row r="13" spans="1:17" ht="18.75" x14ac:dyDescent="0.3">
      <c r="A13" s="6" t="s">
        <v>19</v>
      </c>
      <c r="I13" s="14"/>
      <c r="J13" s="15"/>
      <c r="K13" s="14"/>
      <c r="L13" s="8"/>
      <c r="M13" s="14"/>
      <c r="N13" s="8"/>
      <c r="O13" s="14"/>
      <c r="P13" s="15"/>
    </row>
    <row r="14" spans="1:17" x14ac:dyDescent="0.25">
      <c r="D14" t="s">
        <v>20</v>
      </c>
      <c r="E14" s="2"/>
      <c r="F14" t="s">
        <v>22</v>
      </c>
      <c r="I14" s="29"/>
      <c r="J14" s="30">
        <v>5000000</v>
      </c>
      <c r="K14" s="29"/>
      <c r="L14" s="31">
        <v>6000000</v>
      </c>
      <c r="M14" s="29"/>
      <c r="N14" s="31">
        <v>5500000</v>
      </c>
      <c r="O14" s="29"/>
      <c r="P14" s="30">
        <v>6300000</v>
      </c>
    </row>
    <row r="15" spans="1:17" x14ac:dyDescent="0.25">
      <c r="D15" t="s">
        <v>21</v>
      </c>
      <c r="F15" t="s">
        <v>17</v>
      </c>
      <c r="I15" s="29"/>
      <c r="J15" s="30">
        <v>400000</v>
      </c>
      <c r="K15" s="29"/>
      <c r="L15" s="31">
        <v>700000</v>
      </c>
      <c r="M15" s="29"/>
      <c r="N15" s="31">
        <v>800000</v>
      </c>
      <c r="O15" s="29"/>
      <c r="P15" s="30">
        <v>300000</v>
      </c>
    </row>
    <row r="16" spans="1:17" s="47" customFormat="1" x14ac:dyDescent="0.25">
      <c r="D16" s="47" t="s">
        <v>28</v>
      </c>
      <c r="F16" s="47" t="s">
        <v>29</v>
      </c>
      <c r="I16" s="32"/>
      <c r="J16" s="33">
        <v>1000000</v>
      </c>
      <c r="K16" s="32"/>
      <c r="L16" s="34">
        <v>1200000</v>
      </c>
      <c r="M16" s="32"/>
      <c r="N16" s="34">
        <v>700000</v>
      </c>
      <c r="O16" s="32"/>
      <c r="P16" s="33">
        <v>250000</v>
      </c>
      <c r="Q16" s="48"/>
    </row>
    <row r="17" spans="1:16" x14ac:dyDescent="0.25">
      <c r="I17" s="14"/>
      <c r="J17" s="15"/>
      <c r="K17" s="14"/>
      <c r="L17" s="8"/>
      <c r="M17" s="14"/>
      <c r="N17" s="8"/>
      <c r="O17" s="14"/>
      <c r="P17" s="15"/>
    </row>
    <row r="18" spans="1:16" ht="18.75" x14ac:dyDescent="0.3">
      <c r="A18" s="6" t="s">
        <v>32</v>
      </c>
      <c r="J18" s="17"/>
      <c r="L18" s="3"/>
      <c r="N18" s="3"/>
      <c r="P18" s="17"/>
    </row>
    <row r="19" spans="1:16" x14ac:dyDescent="0.25">
      <c r="J19"/>
      <c r="P19"/>
    </row>
    <row r="20" spans="1:16" x14ac:dyDescent="0.25">
      <c r="B20" s="36">
        <v>5</v>
      </c>
      <c r="C20" s="35" t="s">
        <v>14</v>
      </c>
      <c r="D20" t="str">
        <f>$D$14</f>
        <v>FKTP1</v>
      </c>
      <c r="E20" t="s">
        <v>1</v>
      </c>
      <c r="F20" t="str">
        <f>F9</f>
        <v>T1</v>
      </c>
      <c r="G20" t="s">
        <v>12</v>
      </c>
      <c r="I20" s="16">
        <f>$B$20*I9</f>
        <v>50</v>
      </c>
      <c r="J20" s="37"/>
      <c r="K20" s="16">
        <f>$B$20*K9</f>
        <v>75</v>
      </c>
      <c r="L20" s="37"/>
      <c r="M20" s="16">
        <f>$B$20*M9</f>
        <v>45</v>
      </c>
      <c r="N20" s="37"/>
      <c r="O20" s="16">
        <f>$B$20*O9</f>
        <v>40</v>
      </c>
      <c r="P20" s="37"/>
    </row>
    <row r="21" spans="1:16" x14ac:dyDescent="0.25">
      <c r="D21" t="str">
        <f>$D$14</f>
        <v>FKTP1</v>
      </c>
      <c r="E21" t="s">
        <v>2</v>
      </c>
      <c r="F21" t="str">
        <f>F10</f>
        <v>T2</v>
      </c>
      <c r="G21" t="s">
        <v>12</v>
      </c>
      <c r="I21" s="16">
        <f>I10</f>
        <v>120</v>
      </c>
      <c r="J21" s="37"/>
      <c r="K21" s="16">
        <f>K10</f>
        <v>140</v>
      </c>
      <c r="L21" s="37"/>
      <c r="M21" s="16">
        <f>M10</f>
        <v>160</v>
      </c>
      <c r="N21" s="37"/>
      <c r="O21" s="16">
        <f>O10</f>
        <v>90</v>
      </c>
      <c r="P21" s="37"/>
    </row>
    <row r="22" spans="1:16" x14ac:dyDescent="0.25">
      <c r="D22" t="str">
        <f>$D$14</f>
        <v>FKTP1</v>
      </c>
      <c r="E22" t="s">
        <v>2</v>
      </c>
      <c r="F22" t="str">
        <f>F11</f>
        <v>T3</v>
      </c>
      <c r="G22" t="s">
        <v>12</v>
      </c>
      <c r="I22" s="16">
        <f>$B$20*I11</f>
        <v>250</v>
      </c>
      <c r="J22" s="37"/>
      <c r="K22" s="16">
        <f>$B$20*K11</f>
        <v>250</v>
      </c>
      <c r="L22" s="37"/>
      <c r="M22" s="16">
        <f>$B$20*M11</f>
        <v>350</v>
      </c>
      <c r="N22" s="37"/>
      <c r="O22" s="16">
        <f>$B$20*O11</f>
        <v>100</v>
      </c>
      <c r="P22" s="37"/>
    </row>
    <row r="23" spans="1:16" x14ac:dyDescent="0.25">
      <c r="J23" s="37"/>
      <c r="L23" s="37"/>
      <c r="N23" s="37"/>
      <c r="P23" s="37"/>
    </row>
    <row r="24" spans="1:16" x14ac:dyDescent="0.25">
      <c r="D24" t="str">
        <f>$D$15</f>
        <v>FKTP2</v>
      </c>
      <c r="E24" t="s">
        <v>1</v>
      </c>
      <c r="F24" t="str">
        <f>F9</f>
        <v>T1</v>
      </c>
      <c r="J24" s="37">
        <f>J9</f>
        <v>6000000</v>
      </c>
      <c r="L24" s="37">
        <f>L9</f>
        <v>9300000</v>
      </c>
      <c r="N24" s="37">
        <f>N9</f>
        <v>5200000</v>
      </c>
      <c r="P24" s="37">
        <f>P9</f>
        <v>5000000</v>
      </c>
    </row>
    <row r="25" spans="1:16" x14ac:dyDescent="0.25">
      <c r="D25" s="27" t="str">
        <f>$D$15</f>
        <v>FKTP2</v>
      </c>
      <c r="E25" s="27"/>
      <c r="F25" s="27" t="str">
        <f>F10</f>
        <v>T2</v>
      </c>
      <c r="J25" s="37"/>
      <c r="L25" s="37"/>
      <c r="N25" s="37"/>
      <c r="P25" s="37"/>
    </row>
    <row r="26" spans="1:16" x14ac:dyDescent="0.25">
      <c r="D26" s="27" t="str">
        <f>$D$15</f>
        <v>FKTP2</v>
      </c>
      <c r="E26" s="27"/>
      <c r="F26" s="27" t="str">
        <f>F11</f>
        <v>T3</v>
      </c>
      <c r="J26" s="37"/>
      <c r="L26" s="37"/>
      <c r="N26" s="37"/>
      <c r="P26" s="37"/>
    </row>
    <row r="27" spans="1:16" x14ac:dyDescent="0.25">
      <c r="J27" s="37"/>
      <c r="L27" s="37"/>
      <c r="N27" s="37"/>
      <c r="P27" s="37"/>
    </row>
    <row r="28" spans="1:16" x14ac:dyDescent="0.25">
      <c r="B28" s="35">
        <v>1E-3</v>
      </c>
      <c r="C28" s="35" t="s">
        <v>30</v>
      </c>
      <c r="D28" s="27" t="str">
        <f>$D$16</f>
        <v>FKTP3</v>
      </c>
      <c r="E28" s="27"/>
      <c r="F28" s="27" t="str">
        <f>F9</f>
        <v>T1</v>
      </c>
      <c r="G28" s="27" t="s">
        <v>31</v>
      </c>
      <c r="I28" s="28"/>
      <c r="J28" s="37"/>
      <c r="K28" s="28"/>
      <c r="L28" s="37"/>
      <c r="M28" s="28"/>
      <c r="N28" s="37"/>
      <c r="O28" s="28"/>
      <c r="P28" s="37"/>
    </row>
    <row r="29" spans="1:16" x14ac:dyDescent="0.25">
      <c r="B29" s="35">
        <v>2.0000000000000001E-4</v>
      </c>
      <c r="C29" s="35" t="s">
        <v>40</v>
      </c>
      <c r="D29" t="str">
        <f>$D$16</f>
        <v>FKTP3</v>
      </c>
      <c r="E29" t="s">
        <v>2</v>
      </c>
      <c r="F29" t="str">
        <f>F10</f>
        <v>T2</v>
      </c>
      <c r="G29" t="s">
        <v>31</v>
      </c>
      <c r="I29" s="28">
        <f>I10*$B$29</f>
        <v>2.4E-2</v>
      </c>
      <c r="J29" s="37"/>
      <c r="K29" s="28">
        <f>K10*$B$29</f>
        <v>2.8000000000000001E-2</v>
      </c>
      <c r="L29" s="37"/>
      <c r="M29" s="28">
        <f>M10*$B$29</f>
        <v>3.2000000000000001E-2</v>
      </c>
      <c r="N29" s="37"/>
      <c r="O29" s="28">
        <f>O10*$B$29</f>
        <v>1.8000000000000002E-2</v>
      </c>
      <c r="P29" s="37"/>
    </row>
    <row r="30" spans="1:16" x14ac:dyDescent="0.25">
      <c r="D30" t="str">
        <f>$D$16</f>
        <v>FKTP3</v>
      </c>
      <c r="E30" t="s">
        <v>2</v>
      </c>
      <c r="F30" t="str">
        <f>F11</f>
        <v>T3</v>
      </c>
      <c r="G30" t="s">
        <v>31</v>
      </c>
      <c r="I30" s="28">
        <f>I11*$B$28</f>
        <v>0.05</v>
      </c>
      <c r="J30" s="37"/>
      <c r="K30" s="28">
        <f>K11*$B$28</f>
        <v>0.05</v>
      </c>
      <c r="L30" s="37"/>
      <c r="M30" s="28">
        <f>M11*$B$28</f>
        <v>7.0000000000000007E-2</v>
      </c>
      <c r="N30" s="37"/>
      <c r="O30" s="28">
        <f>O11*$B$28</f>
        <v>0.02</v>
      </c>
      <c r="P30" s="37"/>
    </row>
    <row r="31" spans="1:16" x14ac:dyDescent="0.25">
      <c r="J31" s="17"/>
      <c r="L31" s="3"/>
      <c r="N31" s="3"/>
      <c r="P31" s="17"/>
    </row>
    <row r="32" spans="1:16" ht="18.75" x14ac:dyDescent="0.3">
      <c r="A32" s="6" t="s">
        <v>25</v>
      </c>
    </row>
    <row r="33" spans="2:17" x14ac:dyDescent="0.25">
      <c r="I33" s="12" t="s">
        <v>18</v>
      </c>
      <c r="J33" s="19" t="s">
        <v>33</v>
      </c>
      <c r="K33" s="12" t="s">
        <v>18</v>
      </c>
      <c r="L33" s="19" t="s">
        <v>33</v>
      </c>
      <c r="M33" s="12" t="s">
        <v>18</v>
      </c>
      <c r="N33" s="19" t="s">
        <v>33</v>
      </c>
      <c r="O33" s="12" t="s">
        <v>18</v>
      </c>
      <c r="P33" s="19" t="s">
        <v>33</v>
      </c>
    </row>
    <row r="34" spans="2:17" x14ac:dyDescent="0.25">
      <c r="D34" t="str">
        <f>D14</f>
        <v>FKTP1</v>
      </c>
      <c r="F34" t="str">
        <f>F14</f>
        <v>KT1, KT2 - mennyiség alapján = l</v>
      </c>
      <c r="I34" s="16">
        <f>SUM(I20:I22)</f>
        <v>420</v>
      </c>
      <c r="J34" s="20"/>
      <c r="K34" s="16">
        <f>SUM(K20:K22)</f>
        <v>465</v>
      </c>
      <c r="L34" s="20"/>
      <c r="M34" s="16">
        <f>SUM(M20:M22)</f>
        <v>555</v>
      </c>
      <c r="N34" s="20"/>
      <c r="O34" s="16">
        <f>SUM(O20:O22)</f>
        <v>230</v>
      </c>
      <c r="P34" s="20"/>
    </row>
    <row r="35" spans="2:17" x14ac:dyDescent="0.25">
      <c r="D35" t="str">
        <f>$D$34</f>
        <v>FKTP1</v>
      </c>
      <c r="F35" t="s">
        <v>34</v>
      </c>
      <c r="J35" s="20">
        <f>J14</f>
        <v>5000000</v>
      </c>
      <c r="L35" s="20">
        <f>L14</f>
        <v>6000000</v>
      </c>
      <c r="N35" s="20">
        <f>N14</f>
        <v>5500000</v>
      </c>
      <c r="P35" s="20">
        <f>P14</f>
        <v>6300000</v>
      </c>
    </row>
    <row r="36" spans="2:17" s="25" customFormat="1" x14ac:dyDescent="0.25">
      <c r="D36" s="25" t="str">
        <f>$D$34</f>
        <v>FKTP1</v>
      </c>
      <c r="E36" s="25" t="str">
        <f>E20</f>
        <v>KT1</v>
      </c>
      <c r="F36" s="25" t="str">
        <f>F20</f>
        <v>T1</v>
      </c>
      <c r="I36" s="38">
        <f>I20/I34</f>
        <v>0.11904761904761904</v>
      </c>
      <c r="J36" s="37">
        <f>I36*J35</f>
        <v>595238.09523809515</v>
      </c>
      <c r="K36" s="38">
        <f>K20/K34</f>
        <v>0.16129032258064516</v>
      </c>
      <c r="L36" s="37">
        <f>K36*L35</f>
        <v>967741.93548387091</v>
      </c>
      <c r="M36" s="38">
        <f>M20/M34</f>
        <v>8.1081081081081086E-2</v>
      </c>
      <c r="N36" s="37">
        <f>M36*N35</f>
        <v>445945.94594594598</v>
      </c>
      <c r="O36" s="38">
        <f>O20/O34</f>
        <v>0.17391304347826086</v>
      </c>
      <c r="P36" s="37">
        <f>O36*P35</f>
        <v>1095652.1739130435</v>
      </c>
      <c r="Q36" s="39"/>
    </row>
    <row r="37" spans="2:17" s="25" customFormat="1" x14ac:dyDescent="0.25">
      <c r="D37" s="25" t="str">
        <f t="shared" ref="D37:D38" si="0">$D$34</f>
        <v>FKTP1</v>
      </c>
      <c r="E37" s="25" t="str">
        <f t="shared" ref="E37:F37" si="1">E21</f>
        <v>KT2</v>
      </c>
      <c r="F37" s="25" t="str">
        <f t="shared" si="1"/>
        <v>T2</v>
      </c>
      <c r="I37" s="38">
        <f>I21/I34</f>
        <v>0.2857142857142857</v>
      </c>
      <c r="J37" s="37">
        <f>I37*J35</f>
        <v>1428571.4285714284</v>
      </c>
      <c r="K37" s="38">
        <f>K21/K34</f>
        <v>0.30107526881720431</v>
      </c>
      <c r="L37" s="37">
        <f>K37*L35</f>
        <v>1806451.6129032259</v>
      </c>
      <c r="M37" s="38">
        <f>M21/M34</f>
        <v>0.28828828828828829</v>
      </c>
      <c r="N37" s="37">
        <f>M37*N35</f>
        <v>1585585.5855855856</v>
      </c>
      <c r="O37" s="38">
        <f>O21/O34</f>
        <v>0.39130434782608697</v>
      </c>
      <c r="P37" s="37">
        <f>O37*P35</f>
        <v>2465217.3913043481</v>
      </c>
      <c r="Q37" s="39"/>
    </row>
    <row r="38" spans="2:17" s="25" customFormat="1" x14ac:dyDescent="0.25">
      <c r="D38" s="25" t="str">
        <f t="shared" si="0"/>
        <v>FKTP1</v>
      </c>
      <c r="E38" s="25" t="str">
        <f t="shared" ref="E38:F38" si="2">E22</f>
        <v>KT2</v>
      </c>
      <c r="F38" s="25" t="str">
        <f t="shared" si="2"/>
        <v>T3</v>
      </c>
      <c r="H38" s="7"/>
      <c r="I38" s="38">
        <f>I22/I34</f>
        <v>0.59523809523809523</v>
      </c>
      <c r="J38" s="37">
        <f>I38*J35</f>
        <v>2976190.4761904762</v>
      </c>
      <c r="K38" s="38">
        <f>K22/K34</f>
        <v>0.5376344086021505</v>
      </c>
      <c r="L38" s="37">
        <f>K38*L35</f>
        <v>3225806.4516129028</v>
      </c>
      <c r="M38" s="38">
        <f>M22/M34</f>
        <v>0.63063063063063063</v>
      </c>
      <c r="N38" s="37">
        <f>M38*N35</f>
        <v>3468468.4684684686</v>
      </c>
      <c r="O38" s="38">
        <f>O22/O34</f>
        <v>0.43478260869565216</v>
      </c>
      <c r="P38" s="37">
        <f>O38*P35</f>
        <v>2739130.4347826084</v>
      </c>
      <c r="Q38" s="39"/>
    </row>
    <row r="39" spans="2:17" x14ac:dyDescent="0.25">
      <c r="I39" s="12" t="s">
        <v>18</v>
      </c>
      <c r="J39" s="19" t="s">
        <v>33</v>
      </c>
      <c r="K39" s="12" t="s">
        <v>18</v>
      </c>
      <c r="L39" s="19" t="s">
        <v>33</v>
      </c>
      <c r="M39" s="12" t="s">
        <v>18</v>
      </c>
      <c r="N39" s="19" t="s">
        <v>33</v>
      </c>
      <c r="O39" s="12" t="s">
        <v>18</v>
      </c>
      <c r="P39" s="19" t="s">
        <v>33</v>
      </c>
    </row>
    <row r="40" spans="2:17" x14ac:dyDescent="0.25">
      <c r="B40" s="4"/>
      <c r="C40" s="4"/>
      <c r="D40" t="str">
        <f>D15</f>
        <v>FKTP2</v>
      </c>
      <c r="F40" t="str">
        <f>F15</f>
        <v>KT1, KT3 - érték alapján</v>
      </c>
      <c r="I40" s="22">
        <f>SUM(J24:J26)</f>
        <v>6000000</v>
      </c>
      <c r="J40" s="20"/>
      <c r="K40" s="22">
        <f>SUM(L24:L26)</f>
        <v>9300000</v>
      </c>
      <c r="L40" s="20"/>
      <c r="M40" s="22">
        <f>SUM(N24:N26)</f>
        <v>5200000</v>
      </c>
      <c r="N40" s="20"/>
      <c r="O40" s="22">
        <f>SUM(P24:P26)</f>
        <v>5000000</v>
      </c>
      <c r="P40" s="20"/>
    </row>
    <row r="41" spans="2:17" x14ac:dyDescent="0.25">
      <c r="B41" s="4"/>
      <c r="C41" s="4"/>
      <c r="D41" t="str">
        <f>$D$40</f>
        <v>FKTP2</v>
      </c>
      <c r="F41" t="s">
        <v>34</v>
      </c>
      <c r="I41" s="22"/>
      <c r="J41" s="20">
        <f>J15</f>
        <v>400000</v>
      </c>
      <c r="K41" s="22"/>
      <c r="L41" s="20">
        <f>L15</f>
        <v>700000</v>
      </c>
      <c r="M41" s="22"/>
      <c r="N41" s="20">
        <f>N15</f>
        <v>800000</v>
      </c>
      <c r="O41" s="22"/>
      <c r="P41" s="20">
        <f>P15</f>
        <v>300000</v>
      </c>
    </row>
    <row r="42" spans="2:17" x14ac:dyDescent="0.25">
      <c r="D42" t="str">
        <f>$D$40</f>
        <v>FKTP2</v>
      </c>
      <c r="E42" s="25" t="str">
        <f>E24</f>
        <v>KT1</v>
      </c>
      <c r="F42" s="25" t="str">
        <f>F24</f>
        <v>T1</v>
      </c>
      <c r="H42" s="25"/>
      <c r="I42" s="21">
        <f>J24/I40</f>
        <v>1</v>
      </c>
      <c r="J42" s="17">
        <f>I42*J41</f>
        <v>400000</v>
      </c>
      <c r="K42" s="21">
        <f>L24/K40</f>
        <v>1</v>
      </c>
      <c r="L42" s="17">
        <f>K42*L41</f>
        <v>700000</v>
      </c>
      <c r="M42" s="21">
        <f>N24/M40</f>
        <v>1</v>
      </c>
      <c r="N42" s="17">
        <f>M42*N41</f>
        <v>800000</v>
      </c>
      <c r="O42" s="21">
        <f>P24/O40</f>
        <v>1</v>
      </c>
      <c r="P42" s="17">
        <f>O42*P41</f>
        <v>300000</v>
      </c>
    </row>
    <row r="43" spans="2:17" x14ac:dyDescent="0.25">
      <c r="D43" t="str">
        <f>$D$40</f>
        <v>FKTP2</v>
      </c>
      <c r="E43" s="25"/>
      <c r="F43" s="25" t="str">
        <f>F25</f>
        <v>T2</v>
      </c>
      <c r="H43" s="7"/>
      <c r="I43" s="21">
        <f>J25/I40</f>
        <v>0</v>
      </c>
      <c r="J43" s="17">
        <f>I43*J42</f>
        <v>0</v>
      </c>
      <c r="K43" s="21">
        <f>L25/K40</f>
        <v>0</v>
      </c>
      <c r="L43" s="17">
        <f>K43*L42</f>
        <v>0</v>
      </c>
      <c r="M43" s="21">
        <f>N25/M40</f>
        <v>0</v>
      </c>
      <c r="N43" s="17">
        <f>M43*N42</f>
        <v>0</v>
      </c>
      <c r="O43" s="21">
        <f>P25/O40</f>
        <v>0</v>
      </c>
      <c r="P43" s="17">
        <f>O43*P42</f>
        <v>0</v>
      </c>
    </row>
    <row r="44" spans="2:17" x14ac:dyDescent="0.25">
      <c r="D44" t="str">
        <f>$D$40</f>
        <v>FKTP2</v>
      </c>
      <c r="E44" s="25"/>
      <c r="F44" s="25" t="str">
        <f>F26</f>
        <v>T3</v>
      </c>
      <c r="H44" s="7"/>
      <c r="I44" s="21">
        <f>J26/I40</f>
        <v>0</v>
      </c>
      <c r="J44" s="17">
        <f>I44*J43</f>
        <v>0</v>
      </c>
      <c r="K44" s="21">
        <f>L26/K40</f>
        <v>0</v>
      </c>
      <c r="L44" s="17">
        <f>K44*L43</f>
        <v>0</v>
      </c>
      <c r="M44" s="21">
        <f>N26/M40</f>
        <v>0</v>
      </c>
      <c r="N44" s="17">
        <f>M44*N43</f>
        <v>0</v>
      </c>
      <c r="O44" s="21">
        <f>P26/O40</f>
        <v>0</v>
      </c>
      <c r="P44" s="17">
        <f>O44*P43</f>
        <v>0</v>
      </c>
    </row>
    <row r="45" spans="2:17" x14ac:dyDescent="0.25">
      <c r="I45" s="12" t="s">
        <v>18</v>
      </c>
      <c r="J45" s="19" t="s">
        <v>33</v>
      </c>
      <c r="K45" s="12" t="s">
        <v>18</v>
      </c>
      <c r="L45" s="19" t="s">
        <v>33</v>
      </c>
      <c r="M45" s="12" t="s">
        <v>18</v>
      </c>
      <c r="N45" s="19" t="s">
        <v>33</v>
      </c>
      <c r="O45" s="12" t="s">
        <v>18</v>
      </c>
      <c r="P45" s="19" t="s">
        <v>33</v>
      </c>
    </row>
    <row r="46" spans="2:17" x14ac:dyDescent="0.25">
      <c r="D46" t="str">
        <f>D16</f>
        <v>FKTP3</v>
      </c>
      <c r="F46" t="str">
        <f>F16</f>
        <v>KT2, KT3 - mennyiség alapján = t</v>
      </c>
      <c r="I46" s="28">
        <f>SUM(I28:I30)</f>
        <v>7.400000000000001E-2</v>
      </c>
      <c r="J46" s="20"/>
      <c r="K46" s="28">
        <f>SUM(K28:K30)</f>
        <v>7.8E-2</v>
      </c>
      <c r="L46" s="20"/>
      <c r="M46" s="28">
        <f>SUM(M28:M30)</f>
        <v>0.10200000000000001</v>
      </c>
      <c r="N46" s="20"/>
      <c r="O46" s="28">
        <f>SUM(O28:O30)</f>
        <v>3.8000000000000006E-2</v>
      </c>
      <c r="P46" s="20"/>
    </row>
    <row r="47" spans="2:17" x14ac:dyDescent="0.25">
      <c r="D47" t="str">
        <f>$D$46</f>
        <v>FKTP3</v>
      </c>
      <c r="F47" t="s">
        <v>34</v>
      </c>
      <c r="J47" s="20">
        <f>J16</f>
        <v>1000000</v>
      </c>
      <c r="L47" s="20">
        <f>L16</f>
        <v>1200000</v>
      </c>
      <c r="N47" s="20">
        <f>N16</f>
        <v>700000</v>
      </c>
      <c r="P47" s="20">
        <f>P16</f>
        <v>250000</v>
      </c>
    </row>
    <row r="48" spans="2:17" x14ac:dyDescent="0.25">
      <c r="D48" t="str">
        <f t="shared" ref="D48:D50" si="3">$D$46</f>
        <v>FKTP3</v>
      </c>
      <c r="F48" t="str">
        <f>F28</f>
        <v>T1</v>
      </c>
      <c r="I48" s="38">
        <f>I28/I46</f>
        <v>0</v>
      </c>
      <c r="J48" s="37">
        <f>I48*J47</f>
        <v>0</v>
      </c>
      <c r="K48" s="38">
        <f>K28/K46</f>
        <v>0</v>
      </c>
      <c r="L48" s="37">
        <f>K48*L47</f>
        <v>0</v>
      </c>
      <c r="M48" s="38">
        <f>M28/M46</f>
        <v>0</v>
      </c>
      <c r="N48" s="37">
        <f>M48*N47</f>
        <v>0</v>
      </c>
      <c r="O48" s="38">
        <f>O28/O46</f>
        <v>0</v>
      </c>
      <c r="P48" s="37">
        <f>O48*P47</f>
        <v>0</v>
      </c>
    </row>
    <row r="49" spans="1:17" x14ac:dyDescent="0.25">
      <c r="D49" t="str">
        <f t="shared" si="3"/>
        <v>FKTP3</v>
      </c>
      <c r="E49" t="str">
        <f>E29</f>
        <v>KT2</v>
      </c>
      <c r="F49" t="str">
        <f>F29</f>
        <v>T2</v>
      </c>
      <c r="I49" s="38">
        <f>I29/I46</f>
        <v>0.32432432432432429</v>
      </c>
      <c r="J49" s="37">
        <f>I49*J47</f>
        <v>324324.32432432426</v>
      </c>
      <c r="K49" s="38">
        <f>K29/K46</f>
        <v>0.35897435897435898</v>
      </c>
      <c r="L49" s="37">
        <f>K49*L47</f>
        <v>430769.23076923075</v>
      </c>
      <c r="M49" s="38">
        <f>M29/M46</f>
        <v>0.31372549019607843</v>
      </c>
      <c r="N49" s="37">
        <f>M49*N47</f>
        <v>219607.84313725491</v>
      </c>
      <c r="O49" s="38">
        <f>O29/O46</f>
        <v>0.47368421052631576</v>
      </c>
      <c r="P49" s="37">
        <f>O49*P47</f>
        <v>118421.05263157895</v>
      </c>
    </row>
    <row r="50" spans="1:17" x14ac:dyDescent="0.25">
      <c r="D50" t="str">
        <f t="shared" si="3"/>
        <v>FKTP3</v>
      </c>
      <c r="E50" t="str">
        <f>E30</f>
        <v>KT2</v>
      </c>
      <c r="F50" t="str">
        <f>F30</f>
        <v>T3</v>
      </c>
      <c r="I50" s="38">
        <f>I30/I46</f>
        <v>0.67567567567567566</v>
      </c>
      <c r="J50" s="37">
        <f>I50*J47</f>
        <v>675675.67567567562</v>
      </c>
      <c r="K50" s="38">
        <f>K30/K46</f>
        <v>0.64102564102564108</v>
      </c>
      <c r="L50" s="37">
        <f>K50*L47</f>
        <v>769230.76923076925</v>
      </c>
      <c r="M50" s="38">
        <f>M30/M46</f>
        <v>0.68627450980392157</v>
      </c>
      <c r="N50" s="37">
        <f>M50*N47</f>
        <v>480392.15686274512</v>
      </c>
      <c r="O50" s="38">
        <f>O30/O46</f>
        <v>0.52631578947368418</v>
      </c>
      <c r="P50" s="37">
        <f>O50*P47</f>
        <v>131578.94736842104</v>
      </c>
    </row>
    <row r="51" spans="1:17" x14ac:dyDescent="0.25">
      <c r="I51" s="12"/>
      <c r="J51" s="19" t="s">
        <v>36</v>
      </c>
      <c r="K51" s="12"/>
      <c r="L51" s="19" t="s">
        <v>36</v>
      </c>
      <c r="M51" s="12"/>
      <c r="N51" s="19" t="s">
        <v>36</v>
      </c>
      <c r="O51" s="12"/>
      <c r="P51" s="19" t="s">
        <v>36</v>
      </c>
    </row>
    <row r="52" spans="1:17" s="25" customFormat="1" x14ac:dyDescent="0.25">
      <c r="C52" s="25" t="s">
        <v>35</v>
      </c>
      <c r="E52" s="25" t="s">
        <v>1</v>
      </c>
      <c r="I52" s="39"/>
      <c r="J52" s="37">
        <f>J36+J42</f>
        <v>995238.09523809515</v>
      </c>
      <c r="K52" s="39"/>
      <c r="L52" s="37">
        <f>L36+L42</f>
        <v>1667741.935483871</v>
      </c>
      <c r="M52" s="39"/>
      <c r="N52" s="37">
        <f>N36+N42</f>
        <v>1245945.945945946</v>
      </c>
      <c r="O52" s="39"/>
      <c r="P52" s="37">
        <f>P36+P42</f>
        <v>1395652.1739130435</v>
      </c>
      <c r="Q52" s="39"/>
    </row>
    <row r="53" spans="1:17" s="25" customFormat="1" x14ac:dyDescent="0.25">
      <c r="E53" s="25" t="s">
        <v>2</v>
      </c>
      <c r="I53" s="39"/>
      <c r="J53" s="37">
        <f>J37+J38+J49+J50</f>
        <v>5404761.9047619049</v>
      </c>
      <c r="K53" s="39"/>
      <c r="L53" s="37">
        <f>L37+L38+L49+L50</f>
        <v>6232258.064516129</v>
      </c>
      <c r="M53" s="39"/>
      <c r="N53" s="37">
        <f>N37+N38+N49+N50</f>
        <v>5754054.0540540544</v>
      </c>
      <c r="O53" s="39"/>
      <c r="P53" s="37">
        <f>P37+P38+P49+P50</f>
        <v>5454347.826086957</v>
      </c>
      <c r="Q53" s="39"/>
    </row>
    <row r="54" spans="1:17" s="25" customFormat="1" x14ac:dyDescent="0.25">
      <c r="E54" s="25" t="s">
        <v>15</v>
      </c>
      <c r="I54" s="39"/>
      <c r="J54" s="37"/>
      <c r="K54" s="39"/>
      <c r="L54" s="37"/>
      <c r="M54" s="39"/>
      <c r="N54" s="37"/>
      <c r="O54" s="39"/>
      <c r="P54" s="37"/>
      <c r="Q54" s="39"/>
    </row>
    <row r="55" spans="1:17" s="25" customFormat="1" x14ac:dyDescent="0.25">
      <c r="I55" s="39"/>
      <c r="J55" s="37"/>
      <c r="K55" s="39"/>
      <c r="L55" s="37"/>
      <c r="M55" s="39"/>
      <c r="N55" s="37"/>
      <c r="O55" s="39"/>
      <c r="P55" s="37"/>
      <c r="Q55" s="39"/>
    </row>
    <row r="56" spans="1:17" ht="18.75" x14ac:dyDescent="0.3">
      <c r="A56" s="6" t="s">
        <v>26</v>
      </c>
      <c r="J56" s="17"/>
      <c r="L56" s="17"/>
    </row>
    <row r="57" spans="1:17" x14ac:dyDescent="0.25">
      <c r="I57" s="12" t="s">
        <v>24</v>
      </c>
      <c r="J57" s="43"/>
      <c r="K57" s="44" t="s">
        <v>24</v>
      </c>
      <c r="L57" s="45"/>
      <c r="M57" s="44" t="s">
        <v>24</v>
      </c>
      <c r="N57" s="45"/>
      <c r="O57" s="44" t="s">
        <v>24</v>
      </c>
      <c r="P57" s="43"/>
    </row>
    <row r="58" spans="1:17" ht="18.75" x14ac:dyDescent="0.3">
      <c r="E58" t="str">
        <f>E52</f>
        <v>KT1</v>
      </c>
      <c r="H58" t="s">
        <v>23</v>
      </c>
      <c r="I58" s="55">
        <f>J9</f>
        <v>6000000</v>
      </c>
      <c r="J58" s="50">
        <f>J52/I58</f>
        <v>0.16587301587301587</v>
      </c>
      <c r="K58" s="55">
        <f>L9</f>
        <v>9300000</v>
      </c>
      <c r="L58" s="50">
        <f>L52/K58</f>
        <v>0.17932708983697537</v>
      </c>
      <c r="M58" s="55">
        <f>N9</f>
        <v>5200000</v>
      </c>
      <c r="N58" s="50">
        <f>N52/M58</f>
        <v>0.23960498960498963</v>
      </c>
      <c r="O58" s="55">
        <f>P9</f>
        <v>5000000</v>
      </c>
      <c r="P58" s="50">
        <f>P52/O58</f>
        <v>0.27913043478260868</v>
      </c>
    </row>
    <row r="59" spans="1:17" ht="18.75" x14ac:dyDescent="0.3">
      <c r="B59" s="35">
        <v>0.01</v>
      </c>
      <c r="C59" s="35" t="s">
        <v>39</v>
      </c>
      <c r="E59" t="str">
        <f>E53</f>
        <v>KT2</v>
      </c>
      <c r="G59" s="1" t="s">
        <v>59</v>
      </c>
      <c r="H59" t="s">
        <v>38</v>
      </c>
      <c r="I59" s="56">
        <f>I10*$B$60+I11*$B$59</f>
        <v>0.74</v>
      </c>
      <c r="J59" s="54">
        <f>J53/I59</f>
        <v>7303732.3037323039</v>
      </c>
      <c r="K59" s="56">
        <f>K10*$B$60+K11*$B$59</f>
        <v>0.78</v>
      </c>
      <c r="L59" s="54">
        <f>L53/K59</f>
        <v>7990074.4416873446</v>
      </c>
      <c r="M59" s="56">
        <f>M10*$B$60+M11*$B$59</f>
        <v>1.02</v>
      </c>
      <c r="N59" s="54">
        <f>N53/M59</f>
        <v>5641229.4647588767</v>
      </c>
      <c r="O59" s="56">
        <f>O10*$B$60+O11*$B$59</f>
        <v>0.38</v>
      </c>
      <c r="P59" s="54">
        <f>P53/O59</f>
        <v>14353546.91075515</v>
      </c>
    </row>
    <row r="60" spans="1:17" ht="18.75" x14ac:dyDescent="0.3">
      <c r="B60" s="35">
        <v>2E-3</v>
      </c>
      <c r="C60" s="35" t="s">
        <v>41</v>
      </c>
      <c r="E60" t="s">
        <v>15</v>
      </c>
      <c r="H60" t="s">
        <v>23</v>
      </c>
      <c r="I60" s="51"/>
      <c r="J60" s="50"/>
      <c r="K60" s="51"/>
      <c r="L60" s="50"/>
      <c r="M60" s="52"/>
      <c r="N60" s="50"/>
      <c r="O60" s="52"/>
      <c r="P60" s="50"/>
    </row>
    <row r="61" spans="1:17" ht="18.75" x14ac:dyDescent="0.3">
      <c r="B61" s="35"/>
      <c r="C61" s="35"/>
      <c r="I61" s="51"/>
      <c r="J61" s="50"/>
      <c r="K61" s="51"/>
      <c r="L61" s="50"/>
      <c r="M61" s="52"/>
      <c r="N61" s="50"/>
      <c r="O61" s="52"/>
      <c r="P61" s="50"/>
    </row>
    <row r="62" spans="1:17" ht="18.75" x14ac:dyDescent="0.3">
      <c r="A62" s="6" t="s">
        <v>67</v>
      </c>
    </row>
    <row r="63" spans="1:17" x14ac:dyDescent="0.25">
      <c r="I63" s="12"/>
      <c r="J63" s="19"/>
      <c r="K63" s="12" t="s">
        <v>18</v>
      </c>
      <c r="L63" s="19" t="s">
        <v>33</v>
      </c>
      <c r="M63" s="12"/>
      <c r="N63" s="19"/>
      <c r="O63" s="12"/>
      <c r="P63" s="19"/>
    </row>
    <row r="64" spans="1:17" x14ac:dyDescent="0.25">
      <c r="D64" t="str">
        <f>D34</f>
        <v>FKTP1</v>
      </c>
      <c r="F64" t="str">
        <f>F34</f>
        <v>KT1, KT2 - mennyiség alapján = l</v>
      </c>
      <c r="J64" s="20"/>
      <c r="K64" s="22">
        <f>SUM(I20:I22)+SUM(K20:K22)</f>
        <v>885</v>
      </c>
      <c r="L64" s="20"/>
      <c r="N64" s="20"/>
      <c r="P64" s="20"/>
    </row>
    <row r="65" spans="1:16" x14ac:dyDescent="0.25">
      <c r="D65" t="str">
        <f t="shared" ref="C65:F84" si="4">D35</f>
        <v>FKTP1</v>
      </c>
      <c r="F65" t="str">
        <f>F35</f>
        <v>felosztandó</v>
      </c>
      <c r="J65" s="20"/>
      <c r="L65" s="20">
        <f>J14+L14</f>
        <v>11000000</v>
      </c>
      <c r="N65" s="20"/>
      <c r="P65" s="20"/>
    </row>
    <row r="66" spans="1:16" x14ac:dyDescent="0.25">
      <c r="A66" s="25"/>
      <c r="B66" s="25"/>
      <c r="C66" s="25"/>
      <c r="D66" t="str">
        <f t="shared" si="4"/>
        <v>FKTP1</v>
      </c>
      <c r="E66" t="str">
        <f>E36</f>
        <v>KT1</v>
      </c>
      <c r="F66" t="str">
        <f>F36</f>
        <v>T1</v>
      </c>
      <c r="G66" s="25"/>
      <c r="H66" s="25"/>
      <c r="I66" s="38">
        <f>(I20)/$K$64</f>
        <v>5.6497175141242938E-2</v>
      </c>
      <c r="J66" s="37">
        <f>I66*$L$65</f>
        <v>621468.9265536723</v>
      </c>
      <c r="K66" s="38">
        <f>(K20)/$K$64</f>
        <v>8.4745762711864403E-2</v>
      </c>
      <c r="L66" s="37">
        <f>K66*$L$65</f>
        <v>932203.38983050839</v>
      </c>
      <c r="M66" s="38"/>
      <c r="N66" s="37"/>
      <c r="O66" s="38"/>
      <c r="P66" s="37"/>
    </row>
    <row r="67" spans="1:16" x14ac:dyDescent="0.25">
      <c r="A67" s="25"/>
      <c r="B67" s="25"/>
      <c r="C67" s="25"/>
      <c r="D67" t="str">
        <f t="shared" si="4"/>
        <v>FKTP1</v>
      </c>
      <c r="E67" t="str">
        <f>E37</f>
        <v>KT2</v>
      </c>
      <c r="F67" t="str">
        <f>F37</f>
        <v>T2</v>
      </c>
      <c r="G67" s="25"/>
      <c r="H67" s="25"/>
      <c r="I67" s="38">
        <f>(I21)/$K$64</f>
        <v>0.13559322033898305</v>
      </c>
      <c r="J67" s="37">
        <f>I67*$L$65</f>
        <v>1491525.4237288137</v>
      </c>
      <c r="K67" s="38">
        <f>(K21)/$K$64</f>
        <v>0.15819209039548024</v>
      </c>
      <c r="L67" s="37">
        <f>K67*$L$65</f>
        <v>1740112.9943502827</v>
      </c>
      <c r="M67" s="38"/>
      <c r="N67" s="37"/>
      <c r="O67" s="38"/>
      <c r="P67" s="37"/>
    </row>
    <row r="68" spans="1:16" x14ac:dyDescent="0.25">
      <c r="A68" s="25"/>
      <c r="B68" s="25"/>
      <c r="C68" s="25"/>
      <c r="D68" t="str">
        <f t="shared" si="4"/>
        <v>FKTP1</v>
      </c>
      <c r="E68" t="str">
        <f>E38</f>
        <v>KT2</v>
      </c>
      <c r="F68" t="str">
        <f>F38</f>
        <v>T3</v>
      </c>
      <c r="G68" s="25"/>
      <c r="H68" s="7"/>
      <c r="I68" s="38">
        <f>(I22)/$K$64</f>
        <v>0.2824858757062147</v>
      </c>
      <c r="J68" s="37">
        <f>I68*$L$65</f>
        <v>3107344.6327683618</v>
      </c>
      <c r="K68" s="38">
        <f>(K22)/$K$64</f>
        <v>0.2824858757062147</v>
      </c>
      <c r="L68" s="37">
        <f>K68*$L$65</f>
        <v>3107344.6327683618</v>
      </c>
      <c r="M68" s="38"/>
      <c r="N68" s="37"/>
      <c r="O68" s="38"/>
      <c r="P68" s="37"/>
    </row>
    <row r="69" spans="1:16" x14ac:dyDescent="0.25">
      <c r="I69" s="12"/>
      <c r="J69" s="19"/>
      <c r="K69" s="12" t="s">
        <v>18</v>
      </c>
      <c r="L69" s="19" t="s">
        <v>33</v>
      </c>
      <c r="M69" s="12"/>
      <c r="N69" s="19"/>
      <c r="O69" s="12"/>
      <c r="P69" s="19"/>
    </row>
    <row r="70" spans="1:16" x14ac:dyDescent="0.25">
      <c r="B70" s="4"/>
      <c r="C70" s="4"/>
      <c r="D70" t="str">
        <f t="shared" si="4"/>
        <v>FKTP2</v>
      </c>
      <c r="F70" t="str">
        <f t="shared" si="4"/>
        <v>KT1, KT3 - érték alapján</v>
      </c>
      <c r="I70" s="22"/>
      <c r="J70" s="20"/>
      <c r="K70" s="22">
        <f>SUM(J24:J26)+SUM(L24:L26)</f>
        <v>15300000</v>
      </c>
      <c r="L70" s="20"/>
      <c r="M70" s="22"/>
      <c r="N70" s="20"/>
      <c r="O70" s="22"/>
      <c r="P70" s="20"/>
    </row>
    <row r="71" spans="1:16" x14ac:dyDescent="0.25">
      <c r="B71" s="4"/>
      <c r="C71" s="4"/>
      <c r="D71" t="str">
        <f t="shared" si="4"/>
        <v>FKTP2</v>
      </c>
      <c r="F71" t="str">
        <f t="shared" si="4"/>
        <v>felosztandó</v>
      </c>
      <c r="I71" s="22"/>
      <c r="J71" s="20"/>
      <c r="K71" s="22"/>
      <c r="L71" s="20">
        <f>J15+L15</f>
        <v>1100000</v>
      </c>
      <c r="M71" s="22"/>
      <c r="N71" s="20"/>
      <c r="O71" s="22"/>
      <c r="P71" s="20"/>
    </row>
    <row r="72" spans="1:16" x14ac:dyDescent="0.25">
      <c r="D72" t="str">
        <f t="shared" si="4"/>
        <v>FKTP2</v>
      </c>
      <c r="E72" t="str">
        <f t="shared" si="4"/>
        <v>KT1</v>
      </c>
      <c r="F72" t="str">
        <f t="shared" si="4"/>
        <v>T1</v>
      </c>
      <c r="H72" s="25"/>
      <c r="I72" s="21">
        <f>(J24)/$K$70</f>
        <v>0.39215686274509803</v>
      </c>
      <c r="J72" s="17">
        <f>I72*$L$71</f>
        <v>431372.54901960783</v>
      </c>
      <c r="K72" s="21">
        <f>(L24)/$K$70</f>
        <v>0.60784313725490191</v>
      </c>
      <c r="L72" s="17">
        <f>K72*$L$71</f>
        <v>668627.45098039205</v>
      </c>
      <c r="M72" s="21"/>
      <c r="N72" s="17"/>
      <c r="O72" s="21"/>
      <c r="P72" s="17"/>
    </row>
    <row r="73" spans="1:16" x14ac:dyDescent="0.25">
      <c r="D73" t="str">
        <f t="shared" si="4"/>
        <v>FKTP2</v>
      </c>
      <c r="E73" s="25"/>
      <c r="F73" t="str">
        <f t="shared" si="4"/>
        <v>T2</v>
      </c>
      <c r="H73" s="7"/>
      <c r="I73" s="21">
        <f>(J25)/$K$70</f>
        <v>0</v>
      </c>
      <c r="J73" s="17"/>
      <c r="K73" s="21">
        <f>(L25)/$K$70</f>
        <v>0</v>
      </c>
      <c r="L73" s="17">
        <f>K73*L72</f>
        <v>0</v>
      </c>
      <c r="M73" s="21"/>
      <c r="N73" s="17"/>
      <c r="O73" s="21"/>
      <c r="P73" s="17"/>
    </row>
    <row r="74" spans="1:16" x14ac:dyDescent="0.25">
      <c r="D74" t="str">
        <f t="shared" si="4"/>
        <v>FKTP2</v>
      </c>
      <c r="E74" s="25"/>
      <c r="F74" t="str">
        <f t="shared" si="4"/>
        <v>T3</v>
      </c>
      <c r="H74" s="7"/>
      <c r="I74" s="21">
        <f>(J26)/$K$70</f>
        <v>0</v>
      </c>
      <c r="J74" s="17"/>
      <c r="K74" s="21">
        <f>(L26)/$K$70</f>
        <v>0</v>
      </c>
      <c r="L74" s="17">
        <f>K74*L73</f>
        <v>0</v>
      </c>
      <c r="M74" s="21"/>
      <c r="N74" s="17"/>
      <c r="O74" s="21"/>
      <c r="P74" s="17"/>
    </row>
    <row r="75" spans="1:16" x14ac:dyDescent="0.25">
      <c r="I75" s="12"/>
      <c r="J75" s="19"/>
      <c r="K75" s="12" t="s">
        <v>18</v>
      </c>
      <c r="L75" s="19" t="s">
        <v>33</v>
      </c>
      <c r="M75" s="12"/>
      <c r="N75" s="19"/>
      <c r="O75" s="12"/>
      <c r="P75" s="19"/>
    </row>
    <row r="76" spans="1:16" x14ac:dyDescent="0.25">
      <c r="D76" t="str">
        <f t="shared" si="4"/>
        <v>FKTP3</v>
      </c>
      <c r="F76" t="str">
        <f t="shared" si="4"/>
        <v>KT2, KT3 - mennyiség alapján = t</v>
      </c>
      <c r="I76" s="28"/>
      <c r="J76" s="20"/>
      <c r="K76" s="28">
        <f>SUM(I28:I30)+SUM(K28:K30)</f>
        <v>0.15200000000000002</v>
      </c>
      <c r="L76" s="20"/>
      <c r="M76" s="28"/>
      <c r="N76" s="20"/>
      <c r="O76" s="28"/>
      <c r="P76" s="20"/>
    </row>
    <row r="77" spans="1:16" x14ac:dyDescent="0.25">
      <c r="D77" t="str">
        <f t="shared" si="4"/>
        <v>FKTP3</v>
      </c>
      <c r="F77" t="str">
        <f t="shared" si="4"/>
        <v>felosztandó</v>
      </c>
      <c r="J77" s="20"/>
      <c r="L77" s="20">
        <f>J16+L16</f>
        <v>2200000</v>
      </c>
      <c r="N77" s="20"/>
      <c r="P77" s="20"/>
    </row>
    <row r="78" spans="1:16" x14ac:dyDescent="0.25">
      <c r="D78" t="str">
        <f t="shared" si="4"/>
        <v>FKTP3</v>
      </c>
      <c r="F78" t="str">
        <f t="shared" si="4"/>
        <v>T1</v>
      </c>
      <c r="I78" s="38">
        <f>(I28)/$K$76</f>
        <v>0</v>
      </c>
      <c r="J78" s="37">
        <f>I78*$L$77</f>
        <v>0</v>
      </c>
      <c r="K78" s="38">
        <f>(K28)/$K$76</f>
        <v>0</v>
      </c>
      <c r="L78" s="37">
        <f>K78*$L$77</f>
        <v>0</v>
      </c>
      <c r="M78" s="38"/>
      <c r="N78" s="37"/>
      <c r="O78" s="38"/>
      <c r="P78" s="37"/>
    </row>
    <row r="79" spans="1:16" x14ac:dyDescent="0.25">
      <c r="D79" t="str">
        <f t="shared" si="4"/>
        <v>FKTP3</v>
      </c>
      <c r="E79" t="str">
        <f t="shared" si="4"/>
        <v>KT2</v>
      </c>
      <c r="F79" t="str">
        <f t="shared" si="4"/>
        <v>T2</v>
      </c>
      <c r="I79" s="38">
        <f>(I29)/$K$76</f>
        <v>0.15789473684210525</v>
      </c>
      <c r="J79" s="37">
        <f>I79*$L$77</f>
        <v>347368.42105263157</v>
      </c>
      <c r="K79" s="38">
        <f>(K29)/$K$76</f>
        <v>0.18421052631578944</v>
      </c>
      <c r="L79" s="37">
        <f>K79*$L$77</f>
        <v>405263.15789473674</v>
      </c>
      <c r="M79" s="38"/>
      <c r="N79" s="37"/>
      <c r="O79" s="38"/>
      <c r="P79" s="37"/>
    </row>
    <row r="80" spans="1:16" x14ac:dyDescent="0.25">
      <c r="D80" t="str">
        <f t="shared" si="4"/>
        <v>FKTP3</v>
      </c>
      <c r="E80" t="str">
        <f t="shared" si="4"/>
        <v>KT2</v>
      </c>
      <c r="F80" t="str">
        <f t="shared" si="4"/>
        <v>T3</v>
      </c>
      <c r="I80" s="38">
        <f>(I30)/$K$76</f>
        <v>0.3289473684210526</v>
      </c>
      <c r="J80" s="37">
        <f>I80*$L$77</f>
        <v>723684.21052631573</v>
      </c>
      <c r="K80" s="38">
        <f>(K30)/$K$76</f>
        <v>0.3289473684210526</v>
      </c>
      <c r="L80" s="37">
        <f>K80*$L$77</f>
        <v>723684.21052631573</v>
      </c>
      <c r="M80" s="38"/>
      <c r="N80" s="37"/>
      <c r="O80" s="38"/>
      <c r="P80" s="37"/>
    </row>
    <row r="81" spans="1:16" x14ac:dyDescent="0.25">
      <c r="I81" s="12"/>
      <c r="J81" s="19"/>
      <c r="K81" s="12"/>
      <c r="L81" s="19" t="s">
        <v>36</v>
      </c>
      <c r="M81" s="12"/>
      <c r="N81" s="19"/>
      <c r="O81" s="12"/>
      <c r="P81" s="19"/>
    </row>
    <row r="82" spans="1:16" x14ac:dyDescent="0.25">
      <c r="A82" s="25"/>
      <c r="B82" s="25"/>
      <c r="C82" t="str">
        <f t="shared" si="4"/>
        <v>összesen</v>
      </c>
      <c r="D82" s="25"/>
      <c r="E82" t="str">
        <f t="shared" si="4"/>
        <v>KT1</v>
      </c>
      <c r="F82" s="25"/>
      <c r="G82" s="25"/>
      <c r="H82" s="25"/>
      <c r="I82" s="39"/>
      <c r="J82" s="37"/>
      <c r="K82" s="39"/>
      <c r="L82" s="37">
        <f>L66+L72+J66+J72</f>
        <v>2653672.3163841804</v>
      </c>
      <c r="M82" s="39"/>
      <c r="N82" s="37"/>
      <c r="O82" s="39"/>
      <c r="P82" s="37"/>
    </row>
    <row r="83" spans="1:16" x14ac:dyDescent="0.25">
      <c r="A83" s="25"/>
      <c r="B83" s="25"/>
      <c r="C83" s="25"/>
      <c r="D83" s="25"/>
      <c r="E83" t="str">
        <f t="shared" si="4"/>
        <v>KT2</v>
      </c>
      <c r="F83" s="25"/>
      <c r="G83" s="25"/>
      <c r="H83" s="25"/>
      <c r="I83" s="39"/>
      <c r="J83" s="37"/>
      <c r="K83" s="39"/>
      <c r="L83" s="37">
        <f>L67+L68+L79+L80+J67+J68+J79+J80</f>
        <v>11646327.683615819</v>
      </c>
      <c r="M83" s="39"/>
      <c r="N83" s="37"/>
      <c r="O83" s="39"/>
      <c r="P83" s="37"/>
    </row>
    <row r="84" spans="1:16" x14ac:dyDescent="0.25">
      <c r="A84" s="25"/>
      <c r="B84" s="25"/>
      <c r="C84" s="25"/>
      <c r="D84" s="25"/>
      <c r="E84" t="str">
        <f t="shared" si="4"/>
        <v>KT3</v>
      </c>
      <c r="F84" s="25"/>
      <c r="G84" s="25"/>
      <c r="H84" s="25"/>
      <c r="I84" s="39"/>
      <c r="J84" s="37"/>
      <c r="K84" s="39"/>
      <c r="L84" s="37"/>
      <c r="M84" s="39"/>
      <c r="N84" s="37"/>
      <c r="O84" s="39"/>
      <c r="P84" s="37"/>
    </row>
    <row r="85" spans="1:16" ht="18.75" x14ac:dyDescent="0.3">
      <c r="B85" s="35"/>
      <c r="C85" s="35"/>
      <c r="I85" s="51"/>
      <c r="J85" s="50"/>
      <c r="K85" s="51"/>
      <c r="L85" s="50"/>
      <c r="M85" s="52"/>
      <c r="N85" s="50"/>
      <c r="O85" s="52"/>
      <c r="P85" s="50"/>
    </row>
    <row r="86" spans="1:16" x14ac:dyDescent="0.25">
      <c r="I86" s="41"/>
      <c r="J86" s="40"/>
      <c r="K86" s="41"/>
      <c r="L86" s="40"/>
      <c r="M86" s="42"/>
      <c r="N86" s="40"/>
      <c r="O86" s="42"/>
      <c r="P86" s="40"/>
    </row>
    <row r="87" spans="1:16" ht="18.75" x14ac:dyDescent="0.3">
      <c r="A87" s="6" t="s">
        <v>68</v>
      </c>
    </row>
    <row r="88" spans="1:16" x14ac:dyDescent="0.25">
      <c r="B88" s="27" t="s">
        <v>42</v>
      </c>
      <c r="I88" s="12" t="s">
        <v>24</v>
      </c>
      <c r="J88" s="43"/>
      <c r="K88" s="44" t="s">
        <v>24</v>
      </c>
      <c r="L88" s="45"/>
      <c r="M88" s="44" t="s">
        <v>24</v>
      </c>
      <c r="N88" s="45"/>
      <c r="O88" s="44" t="s">
        <v>24</v>
      </c>
      <c r="P88" s="43"/>
    </row>
    <row r="89" spans="1:16" ht="18.75" x14ac:dyDescent="0.3">
      <c r="E89" t="str">
        <f>E58</f>
        <v>KT1</v>
      </c>
      <c r="H89" t="s">
        <v>23</v>
      </c>
      <c r="I89" s="49"/>
      <c r="J89" s="50"/>
      <c r="K89" s="55">
        <f>J9+L9</f>
        <v>15300000</v>
      </c>
      <c r="L89" s="50">
        <f>L82/K89</f>
        <v>0.17344263505778956</v>
      </c>
      <c r="M89" s="52"/>
      <c r="N89" s="50"/>
      <c r="O89" s="52"/>
      <c r="P89" s="50"/>
    </row>
    <row r="90" spans="1:16" ht="18.75" x14ac:dyDescent="0.3">
      <c r="B90" s="35">
        <f>B59</f>
        <v>0.01</v>
      </c>
      <c r="C90" s="35" t="str">
        <f>C59</f>
        <v>mázsa = kg</v>
      </c>
      <c r="E90" t="str">
        <f>E59</f>
        <v>KT2</v>
      </c>
      <c r="H90" t="s">
        <v>38</v>
      </c>
      <c r="I90" s="53"/>
      <c r="J90" s="54"/>
      <c r="K90" s="56">
        <f>(I10+K10)*$B$91+(I11+K11)*$B$90</f>
        <v>1.52</v>
      </c>
      <c r="L90" s="54">
        <f>L83/K90</f>
        <v>7662057.6865893546</v>
      </c>
      <c r="M90" s="53"/>
      <c r="N90" s="54"/>
      <c r="O90" s="53"/>
      <c r="P90" s="54"/>
    </row>
    <row r="91" spans="1:16" ht="18.75" x14ac:dyDescent="0.3">
      <c r="B91" s="35">
        <f>B60</f>
        <v>2E-3</v>
      </c>
      <c r="C91" s="35" t="str">
        <f>C60</f>
        <v>mázsa = l</v>
      </c>
      <c r="E91" t="s">
        <v>15</v>
      </c>
      <c r="H91" t="s">
        <v>23</v>
      </c>
      <c r="I91" s="51"/>
      <c r="J91" s="50"/>
      <c r="K91" s="51"/>
      <c r="L91" s="50"/>
      <c r="M91" s="52"/>
      <c r="N91" s="50"/>
      <c r="O91" s="52"/>
      <c r="P91" s="50"/>
    </row>
    <row r="93" spans="1:16" ht="18.75" x14ac:dyDescent="0.3">
      <c r="A93" s="6" t="s">
        <v>57</v>
      </c>
    </row>
    <row r="94" spans="1:16" ht="57.75" customHeight="1" x14ac:dyDescent="0.3">
      <c r="A94" s="6"/>
      <c r="I94" s="72" t="str">
        <f>H58</f>
        <v>Teljesímény egység = Költségfogadó érték</v>
      </c>
      <c r="J94" s="73"/>
      <c r="K94" s="72" t="str">
        <f>H59</f>
        <v>Teljesímény egység = Költségfogadó mennyiség - mázsa</v>
      </c>
      <c r="L94" s="73"/>
    </row>
    <row r="95" spans="1:16" x14ac:dyDescent="0.25">
      <c r="I95" s="57" t="s">
        <v>55</v>
      </c>
      <c r="J95" s="58" t="s">
        <v>56</v>
      </c>
      <c r="K95" s="57" t="s">
        <v>55</v>
      </c>
      <c r="L95" s="58" t="s">
        <v>56</v>
      </c>
    </row>
    <row r="96" spans="1:16" x14ac:dyDescent="0.25">
      <c r="H96" t="s">
        <v>43</v>
      </c>
      <c r="I96" s="23">
        <v>0</v>
      </c>
      <c r="J96" s="59">
        <v>1</v>
      </c>
      <c r="K96" s="23">
        <v>0</v>
      </c>
      <c r="L96" s="59">
        <v>1</v>
      </c>
    </row>
    <row r="97" spans="8:12" x14ac:dyDescent="0.25">
      <c r="H97" t="s">
        <v>44</v>
      </c>
      <c r="I97" s="23" t="str">
        <f>E58</f>
        <v>KT1</v>
      </c>
      <c r="J97" s="59" t="str">
        <f>E36</f>
        <v>KT1</v>
      </c>
      <c r="K97" s="23" t="str">
        <f>E59</f>
        <v>KT2</v>
      </c>
      <c r="L97" s="59" t="str">
        <f>E37</f>
        <v>KT2</v>
      </c>
    </row>
    <row r="98" spans="8:12" x14ac:dyDescent="0.25">
      <c r="H98" t="s">
        <v>45</v>
      </c>
      <c r="I98" s="23" t="str">
        <f>E58</f>
        <v>KT1</v>
      </c>
      <c r="J98" s="59" t="str">
        <f>E36</f>
        <v>KT1</v>
      </c>
      <c r="K98" s="23" t="str">
        <f>E59</f>
        <v>KT2</v>
      </c>
      <c r="L98" s="59" t="str">
        <f>E37</f>
        <v>KT2</v>
      </c>
    </row>
    <row r="99" spans="8:12" x14ac:dyDescent="0.25">
      <c r="H99" t="s">
        <v>46</v>
      </c>
      <c r="I99" s="23" t="str">
        <f>G59</f>
        <v>mázsa</v>
      </c>
      <c r="J99" s="59" t="s">
        <v>60</v>
      </c>
      <c r="K99" s="23" t="s">
        <v>60</v>
      </c>
      <c r="L99" s="59" t="s">
        <v>60</v>
      </c>
    </row>
    <row r="100" spans="8:12" x14ac:dyDescent="0.25">
      <c r="H100" s="26" t="s">
        <v>63</v>
      </c>
      <c r="I100" s="23" t="s">
        <v>60</v>
      </c>
      <c r="J100" s="59" t="str">
        <f>F36</f>
        <v>T1</v>
      </c>
      <c r="K100" s="23" t="s">
        <v>60</v>
      </c>
      <c r="L100" s="59" t="str">
        <f>F37</f>
        <v>T2</v>
      </c>
    </row>
    <row r="101" spans="8:12" x14ac:dyDescent="0.25">
      <c r="H101" t="s">
        <v>58</v>
      </c>
      <c r="I101" s="23" t="s">
        <v>60</v>
      </c>
      <c r="J101" s="59" t="str">
        <f>D36</f>
        <v>FKTP1</v>
      </c>
      <c r="K101" s="23" t="s">
        <v>60</v>
      </c>
      <c r="L101" s="59"/>
    </row>
    <row r="102" spans="8:12" x14ac:dyDescent="0.25">
      <c r="H102" t="s">
        <v>47</v>
      </c>
      <c r="I102" s="23" t="s">
        <v>61</v>
      </c>
      <c r="J102" s="59" t="s">
        <v>62</v>
      </c>
      <c r="K102" s="23" t="s">
        <v>61</v>
      </c>
      <c r="L102" s="59" t="s">
        <v>62</v>
      </c>
    </row>
    <row r="103" spans="8:12" x14ac:dyDescent="0.25">
      <c r="H103" t="s">
        <v>48</v>
      </c>
      <c r="I103" s="23" t="s">
        <v>61</v>
      </c>
      <c r="J103" s="59" t="s">
        <v>62</v>
      </c>
      <c r="K103" s="23" t="s">
        <v>61</v>
      </c>
      <c r="L103" s="59" t="s">
        <v>62</v>
      </c>
    </row>
    <row r="104" spans="8:12" x14ac:dyDescent="0.25">
      <c r="H104" t="s">
        <v>49</v>
      </c>
      <c r="I104" s="23" t="s">
        <v>60</v>
      </c>
      <c r="J104" s="63">
        <f>J35</f>
        <v>5000000</v>
      </c>
      <c r="K104" s="23" t="s">
        <v>60</v>
      </c>
      <c r="L104" s="63">
        <f>J35</f>
        <v>5000000</v>
      </c>
    </row>
    <row r="105" spans="8:12" x14ac:dyDescent="0.25">
      <c r="H105" t="s">
        <v>50</v>
      </c>
      <c r="I105" s="23" t="s">
        <v>60</v>
      </c>
      <c r="J105" s="64">
        <f>I36</f>
        <v>0.11904761904761904</v>
      </c>
      <c r="K105" s="23" t="s">
        <v>60</v>
      </c>
      <c r="L105" s="64">
        <f>I37</f>
        <v>0.2857142857142857</v>
      </c>
    </row>
    <row r="106" spans="8:12" x14ac:dyDescent="0.25">
      <c r="H106" t="s">
        <v>51</v>
      </c>
      <c r="I106" s="60">
        <f>J52</f>
        <v>995238.09523809515</v>
      </c>
      <c r="J106" s="65">
        <f>J36</f>
        <v>595238.09523809515</v>
      </c>
      <c r="K106" s="60">
        <f>J53</f>
        <v>5404761.9047619049</v>
      </c>
      <c r="L106" s="65">
        <f>J37</f>
        <v>1428571.4285714284</v>
      </c>
    </row>
    <row r="107" spans="8:12" x14ac:dyDescent="0.25">
      <c r="H107" t="s">
        <v>52</v>
      </c>
      <c r="I107" s="60">
        <f>I58</f>
        <v>6000000</v>
      </c>
      <c r="J107" s="59" t="s">
        <v>60</v>
      </c>
      <c r="K107" s="62">
        <f>I59</f>
        <v>0.74</v>
      </c>
      <c r="L107" s="59" t="s">
        <v>60</v>
      </c>
    </row>
    <row r="108" spans="8:12" x14ac:dyDescent="0.25">
      <c r="H108" s="66" t="s">
        <v>65</v>
      </c>
      <c r="I108" s="23" t="s">
        <v>60</v>
      </c>
      <c r="J108" s="59" t="s">
        <v>60</v>
      </c>
      <c r="K108" s="60">
        <f>J59</f>
        <v>7303732.3037323039</v>
      </c>
      <c r="L108" s="59" t="s">
        <v>60</v>
      </c>
    </row>
    <row r="109" spans="8:12" x14ac:dyDescent="0.25">
      <c r="H109" t="s">
        <v>53</v>
      </c>
      <c r="I109" s="23" t="s">
        <v>60</v>
      </c>
      <c r="J109" s="59" t="s">
        <v>60</v>
      </c>
      <c r="K109" s="23" t="s">
        <v>64</v>
      </c>
      <c r="L109" s="59" t="s">
        <v>60</v>
      </c>
    </row>
    <row r="110" spans="8:12" x14ac:dyDescent="0.25">
      <c r="H110" t="s">
        <v>54</v>
      </c>
      <c r="I110" s="23" t="s">
        <v>60</v>
      </c>
      <c r="J110" s="59" t="s">
        <v>60</v>
      </c>
      <c r="K110" s="23" t="s">
        <v>64</v>
      </c>
      <c r="L110" s="59" t="s">
        <v>60</v>
      </c>
    </row>
    <row r="111" spans="8:12" x14ac:dyDescent="0.25">
      <c r="H111" s="66" t="s">
        <v>66</v>
      </c>
      <c r="I111" s="61">
        <f>J58</f>
        <v>0.16587301587301587</v>
      </c>
      <c r="J111" s="59" t="s">
        <v>60</v>
      </c>
      <c r="K111" s="23" t="s">
        <v>60</v>
      </c>
      <c r="L111" s="59" t="s">
        <v>60</v>
      </c>
    </row>
  </sheetData>
  <mergeCells count="22">
    <mergeCell ref="O7:P7"/>
    <mergeCell ref="I94:J94"/>
    <mergeCell ref="K94:L94"/>
    <mergeCell ref="I7:J7"/>
    <mergeCell ref="K7:L7"/>
    <mergeCell ref="M7:N7"/>
    <mergeCell ref="I1:J1"/>
    <mergeCell ref="K1:L1"/>
    <mergeCell ref="M1:N1"/>
    <mergeCell ref="O1:P1"/>
    <mergeCell ref="I2:J2"/>
    <mergeCell ref="I3:J3"/>
    <mergeCell ref="I4:J4"/>
    <mergeCell ref="K2:L2"/>
    <mergeCell ref="M2:N2"/>
    <mergeCell ref="O2:P2"/>
    <mergeCell ref="K3:L3"/>
    <mergeCell ref="M3:N3"/>
    <mergeCell ref="O3:P3"/>
    <mergeCell ref="K4:L4"/>
    <mergeCell ref="M4:N4"/>
    <mergeCell ref="O4:P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98A69-2562-4575-A41D-9A5B38749A2C}">
  <dimension ref="A1:Q81"/>
  <sheetViews>
    <sheetView topLeftCell="A55" workbookViewId="0">
      <selection activeCell="K15" sqref="K15"/>
    </sheetView>
  </sheetViews>
  <sheetFormatPr defaultRowHeight="15" x14ac:dyDescent="0.25"/>
  <cols>
    <col min="1" max="1" width="2.85546875" customWidth="1"/>
    <col min="2" max="2" width="7.85546875" customWidth="1"/>
    <col min="3" max="3" width="7.140625" customWidth="1"/>
    <col min="4" max="4" width="6.7109375" customWidth="1"/>
    <col min="5" max="7" width="4.140625" customWidth="1"/>
    <col min="8" max="8" width="52.42578125" customWidth="1"/>
    <col min="9" max="9" width="14.5703125" style="16" customWidth="1"/>
    <col min="10" max="10" width="14.5703125" style="18" customWidth="1"/>
    <col min="11" max="11" width="14.5703125" style="16" customWidth="1"/>
    <col min="12" max="12" width="14.5703125" customWidth="1"/>
    <col min="13" max="13" width="14.5703125" style="16" customWidth="1"/>
    <col min="14" max="14" width="14.5703125" customWidth="1"/>
    <col min="15" max="15" width="14.5703125" style="16" customWidth="1"/>
    <col min="16" max="16" width="14.5703125" style="18" customWidth="1"/>
    <col min="17" max="17" width="9.140625" style="16"/>
  </cols>
  <sheetData>
    <row r="1" spans="1:17" s="5" customFormat="1" ht="18.75" x14ac:dyDescent="0.3">
      <c r="A1" s="6" t="s">
        <v>16</v>
      </c>
      <c r="I1" s="10"/>
      <c r="J1" s="11"/>
      <c r="K1" s="10"/>
      <c r="M1" s="10"/>
      <c r="O1" s="10"/>
      <c r="P1" s="11"/>
      <c r="Q1" s="10"/>
    </row>
    <row r="2" spans="1:17" s="2" customFormat="1" x14ac:dyDescent="0.25">
      <c r="I2" s="70" t="s">
        <v>5</v>
      </c>
      <c r="J2" s="71"/>
      <c r="K2" s="70" t="s">
        <v>6</v>
      </c>
      <c r="L2" s="71"/>
      <c r="M2" s="70" t="s">
        <v>7</v>
      </c>
      <c r="N2" s="71"/>
      <c r="O2" s="70" t="s">
        <v>8</v>
      </c>
      <c r="P2" s="71"/>
      <c r="Q2" s="23"/>
    </row>
    <row r="3" spans="1:17" s="1" customFormat="1" x14ac:dyDescent="0.25">
      <c r="I3" s="12" t="s">
        <v>9</v>
      </c>
      <c r="J3" s="13" t="s">
        <v>10</v>
      </c>
      <c r="K3" s="12" t="s">
        <v>9</v>
      </c>
      <c r="L3" s="9" t="s">
        <v>10</v>
      </c>
      <c r="M3" s="12" t="s">
        <v>9</v>
      </c>
      <c r="N3" s="9" t="s">
        <v>10</v>
      </c>
      <c r="O3" s="12" t="s">
        <v>9</v>
      </c>
      <c r="P3" s="13" t="s">
        <v>10</v>
      </c>
      <c r="Q3" s="24"/>
    </row>
    <row r="4" spans="1:17" x14ac:dyDescent="0.25">
      <c r="C4" t="s">
        <v>1</v>
      </c>
      <c r="F4" t="s">
        <v>0</v>
      </c>
      <c r="G4" t="s">
        <v>11</v>
      </c>
      <c r="H4" t="s">
        <v>1</v>
      </c>
      <c r="I4" s="29">
        <v>10</v>
      </c>
      <c r="J4" s="30">
        <v>6000000</v>
      </c>
      <c r="K4" s="29">
        <v>15</v>
      </c>
      <c r="L4" s="31">
        <v>9300000</v>
      </c>
      <c r="M4" s="29">
        <v>9</v>
      </c>
      <c r="N4" s="31">
        <v>5200000</v>
      </c>
      <c r="O4" s="29">
        <v>8</v>
      </c>
      <c r="P4" s="30">
        <v>5000000</v>
      </c>
    </row>
    <row r="5" spans="1:17" x14ac:dyDescent="0.25">
      <c r="C5" t="s">
        <v>2</v>
      </c>
      <c r="F5" t="s">
        <v>3</v>
      </c>
      <c r="G5" t="s">
        <v>12</v>
      </c>
      <c r="H5" t="s">
        <v>2</v>
      </c>
      <c r="I5" s="32">
        <v>120</v>
      </c>
      <c r="J5" s="33">
        <v>12000000</v>
      </c>
      <c r="K5" s="32">
        <v>140</v>
      </c>
      <c r="L5" s="34">
        <v>15400000</v>
      </c>
      <c r="M5" s="29">
        <v>160</v>
      </c>
      <c r="N5" s="31">
        <v>16800000</v>
      </c>
      <c r="O5" s="29">
        <v>90</v>
      </c>
      <c r="P5" s="30">
        <v>9900000</v>
      </c>
    </row>
    <row r="6" spans="1:17" x14ac:dyDescent="0.25">
      <c r="C6" s="35" t="s">
        <v>13</v>
      </c>
      <c r="F6" s="46" t="s">
        <v>4</v>
      </c>
      <c r="G6" t="s">
        <v>11</v>
      </c>
      <c r="H6" t="s">
        <v>37</v>
      </c>
      <c r="I6" s="29">
        <v>50</v>
      </c>
      <c r="J6" s="30">
        <v>10000000</v>
      </c>
      <c r="K6" s="29">
        <v>50</v>
      </c>
      <c r="L6" s="31">
        <v>11000000</v>
      </c>
      <c r="M6" s="29">
        <v>70</v>
      </c>
      <c r="N6" s="31">
        <v>14700000</v>
      </c>
      <c r="O6" s="29">
        <v>20</v>
      </c>
      <c r="P6" s="30">
        <v>5000000</v>
      </c>
    </row>
    <row r="7" spans="1:17" x14ac:dyDescent="0.25">
      <c r="I7" s="14"/>
      <c r="J7" s="15"/>
      <c r="K7" s="14"/>
      <c r="L7" s="8"/>
      <c r="M7" s="14"/>
      <c r="N7" s="8"/>
      <c r="O7" s="14"/>
      <c r="P7" s="15"/>
    </row>
    <row r="8" spans="1:17" ht="18.75" x14ac:dyDescent="0.3">
      <c r="A8" s="6" t="s">
        <v>19</v>
      </c>
      <c r="I8" s="14"/>
      <c r="J8" s="15"/>
      <c r="K8" s="14"/>
      <c r="L8" s="8"/>
      <c r="M8" s="14"/>
      <c r="N8" s="8"/>
      <c r="O8" s="14"/>
      <c r="P8" s="15"/>
    </row>
    <row r="9" spans="1:17" x14ac:dyDescent="0.25">
      <c r="D9" t="s">
        <v>20</v>
      </c>
      <c r="E9" s="2"/>
      <c r="F9" t="s">
        <v>22</v>
      </c>
      <c r="I9" s="29"/>
      <c r="J9" s="30">
        <v>5000000</v>
      </c>
      <c r="K9" s="29"/>
      <c r="L9" s="31">
        <v>6000000</v>
      </c>
      <c r="M9" s="29"/>
      <c r="N9" s="31">
        <v>5500000</v>
      </c>
      <c r="O9" s="29"/>
      <c r="P9" s="30">
        <v>6300000</v>
      </c>
    </row>
    <row r="10" spans="1:17" x14ac:dyDescent="0.25">
      <c r="D10" t="s">
        <v>21</v>
      </c>
      <c r="F10" t="s">
        <v>17</v>
      </c>
      <c r="I10" s="29"/>
      <c r="J10" s="30">
        <v>400000</v>
      </c>
      <c r="K10" s="29"/>
      <c r="L10" s="31">
        <v>700000</v>
      </c>
      <c r="M10" s="29"/>
      <c r="N10" s="31">
        <v>800000</v>
      </c>
      <c r="O10" s="29"/>
      <c r="P10" s="30">
        <v>300000</v>
      </c>
    </row>
    <row r="11" spans="1:17" s="47" customFormat="1" x14ac:dyDescent="0.25">
      <c r="D11" s="47" t="s">
        <v>28</v>
      </c>
      <c r="F11" s="47" t="s">
        <v>29</v>
      </c>
      <c r="I11" s="32"/>
      <c r="J11" s="33">
        <v>1000000</v>
      </c>
      <c r="K11" s="32"/>
      <c r="L11" s="34">
        <v>1200000</v>
      </c>
      <c r="M11" s="32"/>
      <c r="N11" s="34">
        <v>700000</v>
      </c>
      <c r="O11" s="32"/>
      <c r="P11" s="33">
        <v>250000</v>
      </c>
      <c r="Q11" s="48"/>
    </row>
    <row r="12" spans="1:17" x14ac:dyDescent="0.25">
      <c r="I12" s="14"/>
      <c r="J12" s="15"/>
      <c r="K12" s="14"/>
      <c r="L12" s="8"/>
      <c r="M12" s="14"/>
      <c r="N12" s="8"/>
      <c r="O12" s="14"/>
      <c r="P12" s="15"/>
    </row>
    <row r="13" spans="1:17" ht="18.75" x14ac:dyDescent="0.3">
      <c r="A13" s="6" t="s">
        <v>32</v>
      </c>
      <c r="J13" s="17"/>
      <c r="L13" s="3"/>
      <c r="N13" s="3"/>
      <c r="P13" s="17"/>
    </row>
    <row r="14" spans="1:17" x14ac:dyDescent="0.25">
      <c r="J14"/>
      <c r="P14"/>
    </row>
    <row r="15" spans="1:17" x14ac:dyDescent="0.25">
      <c r="B15" s="36">
        <v>5</v>
      </c>
      <c r="C15" s="35" t="s">
        <v>14</v>
      </c>
      <c r="D15" t="str">
        <f>$D$9</f>
        <v>FKTP1</v>
      </c>
      <c r="E15" t="s">
        <v>1</v>
      </c>
      <c r="F15" t="str">
        <f>F4</f>
        <v>T1</v>
      </c>
      <c r="G15" t="s">
        <v>12</v>
      </c>
      <c r="I15" s="16">
        <f>$B$15*I4</f>
        <v>50</v>
      </c>
      <c r="J15" s="37"/>
      <c r="K15" s="16">
        <f>$B$15*K4</f>
        <v>75</v>
      </c>
      <c r="L15" s="37"/>
      <c r="M15" s="16">
        <f>$B$15*M4</f>
        <v>45</v>
      </c>
      <c r="N15" s="37"/>
      <c r="O15" s="16">
        <f>$B$15*O4</f>
        <v>40</v>
      </c>
      <c r="P15" s="37"/>
    </row>
    <row r="16" spans="1:17" x14ac:dyDescent="0.25">
      <c r="D16" t="str">
        <f>$D$9</f>
        <v>FKTP1</v>
      </c>
      <c r="E16" t="s">
        <v>2</v>
      </c>
      <c r="F16" t="str">
        <f>F5</f>
        <v>T2</v>
      </c>
      <c r="G16" t="s">
        <v>12</v>
      </c>
      <c r="I16" s="16">
        <f>I5</f>
        <v>120</v>
      </c>
      <c r="J16" s="37"/>
      <c r="K16" s="16">
        <f>K5</f>
        <v>140</v>
      </c>
      <c r="L16" s="37"/>
      <c r="M16" s="16">
        <f>M5</f>
        <v>160</v>
      </c>
      <c r="N16" s="37"/>
      <c r="O16" s="16">
        <f>O5</f>
        <v>90</v>
      </c>
      <c r="P16" s="37"/>
    </row>
    <row r="17" spans="1:17" x14ac:dyDescent="0.25">
      <c r="D17" t="str">
        <f>$D$9</f>
        <v>FKTP1</v>
      </c>
      <c r="E17" t="s">
        <v>2</v>
      </c>
      <c r="F17" t="str">
        <f>F6</f>
        <v>T3</v>
      </c>
      <c r="G17" t="s">
        <v>12</v>
      </c>
      <c r="I17" s="16">
        <f>$B$15*I6</f>
        <v>250</v>
      </c>
      <c r="J17" s="37"/>
      <c r="K17" s="16">
        <f>$B$15*K6</f>
        <v>250</v>
      </c>
      <c r="L17" s="37"/>
      <c r="M17" s="16">
        <f>$B$15*M6</f>
        <v>350</v>
      </c>
      <c r="N17" s="37"/>
      <c r="O17" s="16">
        <f>$B$15*O6</f>
        <v>100</v>
      </c>
      <c r="P17" s="37"/>
    </row>
    <row r="18" spans="1:17" x14ac:dyDescent="0.25">
      <c r="J18" s="37"/>
      <c r="L18" s="37"/>
      <c r="N18" s="37"/>
      <c r="P18" s="37"/>
    </row>
    <row r="19" spans="1:17" x14ac:dyDescent="0.25">
      <c r="D19" t="str">
        <f>$D$10</f>
        <v>FKTP2</v>
      </c>
      <c r="E19" t="s">
        <v>1</v>
      </c>
      <c r="F19" t="str">
        <f>F4</f>
        <v>T1</v>
      </c>
      <c r="J19" s="37">
        <f>J4</f>
        <v>6000000</v>
      </c>
      <c r="L19" s="37">
        <f>L4</f>
        <v>9300000</v>
      </c>
      <c r="N19" s="37">
        <f>N4</f>
        <v>5200000</v>
      </c>
      <c r="P19" s="37">
        <f>P4</f>
        <v>5000000</v>
      </c>
    </row>
    <row r="20" spans="1:17" x14ac:dyDescent="0.25">
      <c r="D20" s="27" t="str">
        <f>$D$10</f>
        <v>FKTP2</v>
      </c>
      <c r="E20" s="27"/>
      <c r="F20" s="27" t="str">
        <f>F5</f>
        <v>T2</v>
      </c>
      <c r="J20" s="37"/>
      <c r="L20" s="37"/>
      <c r="N20" s="37"/>
      <c r="P20" s="37"/>
    </row>
    <row r="21" spans="1:17" x14ac:dyDescent="0.25">
      <c r="D21" s="27" t="str">
        <f>$D$10</f>
        <v>FKTP2</v>
      </c>
      <c r="E21" s="27"/>
      <c r="F21" s="27" t="str">
        <f>F6</f>
        <v>T3</v>
      </c>
      <c r="J21" s="37"/>
      <c r="L21" s="37"/>
      <c r="N21" s="37"/>
      <c r="P21" s="37"/>
    </row>
    <row r="22" spans="1:17" x14ac:dyDescent="0.25">
      <c r="J22" s="37"/>
      <c r="L22" s="37"/>
      <c r="N22" s="37"/>
      <c r="P22" s="37"/>
    </row>
    <row r="23" spans="1:17" x14ac:dyDescent="0.25">
      <c r="B23" s="35">
        <v>1E-3</v>
      </c>
      <c r="C23" s="35" t="s">
        <v>30</v>
      </c>
      <c r="D23" s="27" t="str">
        <f>$D$11</f>
        <v>FKTP3</v>
      </c>
      <c r="E23" s="27"/>
      <c r="F23" s="27" t="str">
        <f>F4</f>
        <v>T1</v>
      </c>
      <c r="G23" s="27" t="s">
        <v>31</v>
      </c>
      <c r="I23" s="28"/>
      <c r="J23" s="37"/>
      <c r="K23" s="28"/>
      <c r="L23" s="37"/>
      <c r="M23" s="28"/>
      <c r="N23" s="37"/>
      <c r="O23" s="28"/>
      <c r="P23" s="37"/>
    </row>
    <row r="24" spans="1:17" x14ac:dyDescent="0.25">
      <c r="B24" s="35">
        <v>2.0000000000000001E-4</v>
      </c>
      <c r="C24" s="35" t="s">
        <v>40</v>
      </c>
      <c r="D24" t="str">
        <f>$D$11</f>
        <v>FKTP3</v>
      </c>
      <c r="E24" t="s">
        <v>2</v>
      </c>
      <c r="F24" t="str">
        <f>F5</f>
        <v>T2</v>
      </c>
      <c r="G24" t="s">
        <v>31</v>
      </c>
      <c r="I24" s="28">
        <f>I5*$B$24</f>
        <v>2.4E-2</v>
      </c>
      <c r="J24" s="37"/>
      <c r="K24" s="28">
        <f>K5*$B$24</f>
        <v>2.8000000000000001E-2</v>
      </c>
      <c r="L24" s="37"/>
      <c r="M24" s="28">
        <f>M5*$B$24</f>
        <v>3.2000000000000001E-2</v>
      </c>
      <c r="N24" s="37"/>
      <c r="O24" s="28">
        <f>O5*$B$24</f>
        <v>1.8000000000000002E-2</v>
      </c>
      <c r="P24" s="37"/>
    </row>
    <row r="25" spans="1:17" x14ac:dyDescent="0.25">
      <c r="D25" t="str">
        <f>$D$11</f>
        <v>FKTP3</v>
      </c>
      <c r="E25" t="s">
        <v>2</v>
      </c>
      <c r="F25" t="str">
        <f>F6</f>
        <v>T3</v>
      </c>
      <c r="G25" t="s">
        <v>31</v>
      </c>
      <c r="I25" s="28">
        <f>I6*$B$23</f>
        <v>0.05</v>
      </c>
      <c r="J25" s="37"/>
      <c r="K25" s="28">
        <f>K6*$B$23</f>
        <v>0.05</v>
      </c>
      <c r="L25" s="37"/>
      <c r="M25" s="28">
        <f>M6*$B$23</f>
        <v>7.0000000000000007E-2</v>
      </c>
      <c r="N25" s="37"/>
      <c r="O25" s="28">
        <f>O6*$B$23</f>
        <v>0.02</v>
      </c>
      <c r="P25" s="37"/>
    </row>
    <row r="26" spans="1:17" x14ac:dyDescent="0.25">
      <c r="J26" s="17"/>
      <c r="L26" s="3"/>
      <c r="N26" s="3"/>
      <c r="P26" s="17"/>
    </row>
    <row r="27" spans="1:17" ht="18.75" x14ac:dyDescent="0.3">
      <c r="A27" s="6" t="s">
        <v>25</v>
      </c>
    </row>
    <row r="28" spans="1:17" x14ac:dyDescent="0.25">
      <c r="I28" s="12" t="s">
        <v>18</v>
      </c>
      <c r="J28" s="19" t="s">
        <v>33</v>
      </c>
      <c r="K28" s="12" t="s">
        <v>18</v>
      </c>
      <c r="L28" s="19" t="s">
        <v>33</v>
      </c>
      <c r="M28" s="12" t="s">
        <v>18</v>
      </c>
      <c r="N28" s="19" t="s">
        <v>33</v>
      </c>
      <c r="O28" s="12" t="s">
        <v>18</v>
      </c>
      <c r="P28" s="19" t="s">
        <v>33</v>
      </c>
    </row>
    <row r="29" spans="1:17" x14ac:dyDescent="0.25">
      <c r="D29" t="str">
        <f>D9</f>
        <v>FKTP1</v>
      </c>
      <c r="F29" t="str">
        <f>F9</f>
        <v>KT1, KT2 - mennyiség alapján = l</v>
      </c>
      <c r="I29" s="16">
        <f>SUM(I15:I17)</f>
        <v>420</v>
      </c>
      <c r="J29" s="20"/>
      <c r="K29" s="16">
        <f>SUM(K15:K17)</f>
        <v>465</v>
      </c>
      <c r="L29" s="20"/>
      <c r="M29" s="16">
        <f>SUM(M15:M17)</f>
        <v>555</v>
      </c>
      <c r="N29" s="20"/>
      <c r="O29" s="16">
        <f>SUM(O15:O17)</f>
        <v>230</v>
      </c>
      <c r="P29" s="20"/>
    </row>
    <row r="30" spans="1:17" x14ac:dyDescent="0.25">
      <c r="D30" t="str">
        <f>$D$29</f>
        <v>FKTP1</v>
      </c>
      <c r="F30" t="s">
        <v>34</v>
      </c>
      <c r="J30" s="20">
        <f>J9</f>
        <v>5000000</v>
      </c>
      <c r="L30" s="20">
        <f>L9</f>
        <v>6000000</v>
      </c>
      <c r="N30" s="20">
        <f>N9</f>
        <v>5500000</v>
      </c>
      <c r="P30" s="20">
        <f>P9</f>
        <v>6300000</v>
      </c>
    </row>
    <row r="31" spans="1:17" s="25" customFormat="1" x14ac:dyDescent="0.25">
      <c r="D31" s="25" t="str">
        <f>$D$29</f>
        <v>FKTP1</v>
      </c>
      <c r="E31" s="25" t="str">
        <f>E15</f>
        <v>KT1</v>
      </c>
      <c r="F31" s="25" t="str">
        <f>F15</f>
        <v>T1</v>
      </c>
      <c r="I31" s="38">
        <f>I15/I29</f>
        <v>0.11904761904761904</v>
      </c>
      <c r="J31" s="37">
        <f>I31*J30</f>
        <v>595238.09523809515</v>
      </c>
      <c r="K31" s="38">
        <f>K15/K29</f>
        <v>0.16129032258064516</v>
      </c>
      <c r="L31" s="37">
        <f>K31*L30</f>
        <v>967741.93548387091</v>
      </c>
      <c r="M31" s="38">
        <f>M15/M29</f>
        <v>8.1081081081081086E-2</v>
      </c>
      <c r="N31" s="37">
        <f>M31*N30</f>
        <v>445945.94594594598</v>
      </c>
      <c r="O31" s="38">
        <f>O15/O29</f>
        <v>0.17391304347826086</v>
      </c>
      <c r="P31" s="37">
        <f>O31*P30</f>
        <v>1095652.1739130435</v>
      </c>
      <c r="Q31" s="39"/>
    </row>
    <row r="32" spans="1:17" s="25" customFormat="1" x14ac:dyDescent="0.25">
      <c r="D32" s="25" t="str">
        <f t="shared" ref="D32:D33" si="0">$D$29</f>
        <v>FKTP1</v>
      </c>
      <c r="E32" s="25" t="str">
        <f t="shared" ref="E32:F33" si="1">E16</f>
        <v>KT2</v>
      </c>
      <c r="F32" s="25" t="str">
        <f t="shared" si="1"/>
        <v>T2</v>
      </c>
      <c r="I32" s="38">
        <f>I16/I29</f>
        <v>0.2857142857142857</v>
      </c>
      <c r="J32" s="37">
        <f>I32*J30</f>
        <v>1428571.4285714284</v>
      </c>
      <c r="K32" s="38">
        <f>K16/K29</f>
        <v>0.30107526881720431</v>
      </c>
      <c r="L32" s="37">
        <f>K32*L30</f>
        <v>1806451.6129032259</v>
      </c>
      <c r="M32" s="38">
        <f>M16/M29</f>
        <v>0.28828828828828829</v>
      </c>
      <c r="N32" s="37">
        <f>M32*N30</f>
        <v>1585585.5855855856</v>
      </c>
      <c r="O32" s="38">
        <f>O16/O29</f>
        <v>0.39130434782608697</v>
      </c>
      <c r="P32" s="37">
        <f>O32*P30</f>
        <v>2465217.3913043481</v>
      </c>
      <c r="Q32" s="39"/>
    </row>
    <row r="33" spans="2:17" s="25" customFormat="1" x14ac:dyDescent="0.25">
      <c r="D33" s="25" t="str">
        <f t="shared" si="0"/>
        <v>FKTP1</v>
      </c>
      <c r="E33" s="25" t="str">
        <f t="shared" si="1"/>
        <v>KT2</v>
      </c>
      <c r="F33" s="25" t="str">
        <f t="shared" si="1"/>
        <v>T3</v>
      </c>
      <c r="H33" s="7"/>
      <c r="I33" s="38">
        <f>I17/I29</f>
        <v>0.59523809523809523</v>
      </c>
      <c r="J33" s="37">
        <f>I33*J30</f>
        <v>2976190.4761904762</v>
      </c>
      <c r="K33" s="38">
        <f>K17/K29</f>
        <v>0.5376344086021505</v>
      </c>
      <c r="L33" s="37">
        <f>K33*L30</f>
        <v>3225806.4516129028</v>
      </c>
      <c r="M33" s="38">
        <f>M17/M29</f>
        <v>0.63063063063063063</v>
      </c>
      <c r="N33" s="37">
        <f>M33*N30</f>
        <v>3468468.4684684686</v>
      </c>
      <c r="O33" s="38">
        <f>O17/O29</f>
        <v>0.43478260869565216</v>
      </c>
      <c r="P33" s="37">
        <f>O33*P30</f>
        <v>2739130.4347826084</v>
      </c>
      <c r="Q33" s="39"/>
    </row>
    <row r="34" spans="2:17" x14ac:dyDescent="0.25">
      <c r="I34" s="12" t="s">
        <v>18</v>
      </c>
      <c r="J34" s="19" t="s">
        <v>33</v>
      </c>
      <c r="K34" s="12" t="s">
        <v>18</v>
      </c>
      <c r="L34" s="19" t="s">
        <v>33</v>
      </c>
      <c r="M34" s="12" t="s">
        <v>18</v>
      </c>
      <c r="N34" s="19" t="s">
        <v>33</v>
      </c>
      <c r="O34" s="12" t="s">
        <v>18</v>
      </c>
      <c r="P34" s="19" t="s">
        <v>33</v>
      </c>
    </row>
    <row r="35" spans="2:17" x14ac:dyDescent="0.25">
      <c r="B35" s="4"/>
      <c r="C35" s="4"/>
      <c r="D35" t="str">
        <f>D10</f>
        <v>FKTP2</v>
      </c>
      <c r="F35" t="str">
        <f>F10</f>
        <v>KT1, KT3 - érték alapján</v>
      </c>
      <c r="I35" s="22">
        <f>SUM(J19:J21)</f>
        <v>6000000</v>
      </c>
      <c r="J35" s="20"/>
      <c r="K35" s="22">
        <f>SUM(L19:L21)</f>
        <v>9300000</v>
      </c>
      <c r="L35" s="20"/>
      <c r="M35" s="22">
        <f>SUM(N19:N21)</f>
        <v>5200000</v>
      </c>
      <c r="N35" s="20"/>
      <c r="O35" s="22">
        <f>SUM(P19:P21)</f>
        <v>5000000</v>
      </c>
      <c r="P35" s="20"/>
    </row>
    <row r="36" spans="2:17" x14ac:dyDescent="0.25">
      <c r="B36" s="4"/>
      <c r="C36" s="4"/>
      <c r="D36" t="str">
        <f>$D$35</f>
        <v>FKTP2</v>
      </c>
      <c r="F36" t="s">
        <v>34</v>
      </c>
      <c r="I36" s="22"/>
      <c r="J36" s="20">
        <f>J10</f>
        <v>400000</v>
      </c>
      <c r="K36" s="22"/>
      <c r="L36" s="20">
        <f>L10</f>
        <v>700000</v>
      </c>
      <c r="M36" s="22"/>
      <c r="N36" s="20">
        <f>N10</f>
        <v>800000</v>
      </c>
      <c r="O36" s="22"/>
      <c r="P36" s="20">
        <f>P10</f>
        <v>300000</v>
      </c>
    </row>
    <row r="37" spans="2:17" x14ac:dyDescent="0.25">
      <c r="D37" t="str">
        <f>$D$35</f>
        <v>FKTP2</v>
      </c>
      <c r="E37" s="25" t="str">
        <f>E19</f>
        <v>KT1</v>
      </c>
      <c r="F37" s="25" t="str">
        <f>F19</f>
        <v>T1</v>
      </c>
      <c r="H37" s="25"/>
      <c r="I37" s="21">
        <f>J19/I35</f>
        <v>1</v>
      </c>
      <c r="J37" s="17">
        <f>I37*J36</f>
        <v>400000</v>
      </c>
      <c r="K37" s="21">
        <f>L19/K35</f>
        <v>1</v>
      </c>
      <c r="L37" s="17">
        <f>K37*L36</f>
        <v>700000</v>
      </c>
      <c r="M37" s="21">
        <f>N19/M35</f>
        <v>1</v>
      </c>
      <c r="N37" s="17">
        <f>M37*N36</f>
        <v>800000</v>
      </c>
      <c r="O37" s="21">
        <f>P19/O35</f>
        <v>1</v>
      </c>
      <c r="P37" s="17">
        <f>O37*P36</f>
        <v>300000</v>
      </c>
    </row>
    <row r="38" spans="2:17" x14ac:dyDescent="0.25">
      <c r="D38" t="str">
        <f>$D$35</f>
        <v>FKTP2</v>
      </c>
      <c r="E38" s="25"/>
      <c r="F38" s="25" t="str">
        <f>F20</f>
        <v>T2</v>
      </c>
      <c r="H38" s="7"/>
      <c r="I38" s="21">
        <f>J20/I35</f>
        <v>0</v>
      </c>
      <c r="J38" s="17">
        <f>I38*J37</f>
        <v>0</v>
      </c>
      <c r="K38" s="21">
        <f>L20/K35</f>
        <v>0</v>
      </c>
      <c r="L38" s="17">
        <f>K38*L37</f>
        <v>0</v>
      </c>
      <c r="M38" s="21">
        <f>N20/M35</f>
        <v>0</v>
      </c>
      <c r="N38" s="17">
        <f>M38*N37</f>
        <v>0</v>
      </c>
      <c r="O38" s="21">
        <f>P20/O35</f>
        <v>0</v>
      </c>
      <c r="P38" s="17">
        <f>O38*P37</f>
        <v>0</v>
      </c>
    </row>
    <row r="39" spans="2:17" x14ac:dyDescent="0.25">
      <c r="D39" t="str">
        <f>$D$35</f>
        <v>FKTP2</v>
      </c>
      <c r="E39" s="25"/>
      <c r="F39" s="25" t="str">
        <f>F21</f>
        <v>T3</v>
      </c>
      <c r="H39" s="7"/>
      <c r="I39" s="21">
        <f>J21/I35</f>
        <v>0</v>
      </c>
      <c r="J39" s="17">
        <f>I39*J38</f>
        <v>0</v>
      </c>
      <c r="K39" s="21">
        <f>L21/K35</f>
        <v>0</v>
      </c>
      <c r="L39" s="17">
        <f>K39*L38</f>
        <v>0</v>
      </c>
      <c r="M39" s="21">
        <f>N21/M35</f>
        <v>0</v>
      </c>
      <c r="N39" s="17">
        <f>M39*N38</f>
        <v>0</v>
      </c>
      <c r="O39" s="21">
        <f>P21/O35</f>
        <v>0</v>
      </c>
      <c r="P39" s="17">
        <f>O39*P38</f>
        <v>0</v>
      </c>
    </row>
    <row r="40" spans="2:17" x14ac:dyDescent="0.25">
      <c r="I40" s="12" t="s">
        <v>18</v>
      </c>
      <c r="J40" s="19" t="s">
        <v>33</v>
      </c>
      <c r="K40" s="12" t="s">
        <v>18</v>
      </c>
      <c r="L40" s="19" t="s">
        <v>33</v>
      </c>
      <c r="M40" s="12" t="s">
        <v>18</v>
      </c>
      <c r="N40" s="19" t="s">
        <v>33</v>
      </c>
      <c r="O40" s="12" t="s">
        <v>18</v>
      </c>
      <c r="P40" s="19" t="s">
        <v>33</v>
      </c>
    </row>
    <row r="41" spans="2:17" x14ac:dyDescent="0.25">
      <c r="D41" t="str">
        <f>D11</f>
        <v>FKTP3</v>
      </c>
      <c r="F41" t="str">
        <f>F11</f>
        <v>KT2, KT3 - mennyiség alapján = t</v>
      </c>
      <c r="I41" s="28">
        <f>SUM(I23:I25)</f>
        <v>7.400000000000001E-2</v>
      </c>
      <c r="J41" s="20"/>
      <c r="K41" s="28">
        <f>SUM(K23:K25)</f>
        <v>7.8E-2</v>
      </c>
      <c r="L41" s="20"/>
      <c r="M41" s="28">
        <f>SUM(M23:M25)</f>
        <v>0.10200000000000001</v>
      </c>
      <c r="N41" s="20"/>
      <c r="O41" s="28">
        <f>SUM(O23:O25)</f>
        <v>3.8000000000000006E-2</v>
      </c>
      <c r="P41" s="20"/>
    </row>
    <row r="42" spans="2:17" x14ac:dyDescent="0.25">
      <c r="D42" t="str">
        <f>$D$41</f>
        <v>FKTP3</v>
      </c>
      <c r="F42" t="s">
        <v>34</v>
      </c>
      <c r="J42" s="20">
        <f>J11</f>
        <v>1000000</v>
      </c>
      <c r="L42" s="20">
        <f>L11</f>
        <v>1200000</v>
      </c>
      <c r="N42" s="20">
        <f>N11</f>
        <v>700000</v>
      </c>
      <c r="P42" s="20">
        <f>P11</f>
        <v>250000</v>
      </c>
    </row>
    <row r="43" spans="2:17" x14ac:dyDescent="0.25">
      <c r="D43" t="str">
        <f t="shared" ref="D43:D45" si="2">$D$41</f>
        <v>FKTP3</v>
      </c>
      <c r="F43" t="str">
        <f>F23</f>
        <v>T1</v>
      </c>
      <c r="I43" s="38">
        <f>I23/I41</f>
        <v>0</v>
      </c>
      <c r="J43" s="37">
        <f>I43*J42</f>
        <v>0</v>
      </c>
      <c r="K43" s="38">
        <f>K23/K41</f>
        <v>0</v>
      </c>
      <c r="L43" s="37">
        <f>K43*L42</f>
        <v>0</v>
      </c>
      <c r="M43" s="38">
        <f>M23/M41</f>
        <v>0</v>
      </c>
      <c r="N43" s="37">
        <f>M43*N42</f>
        <v>0</v>
      </c>
      <c r="O43" s="38">
        <f>O23/O41</f>
        <v>0</v>
      </c>
      <c r="P43" s="37">
        <f>O43*P42</f>
        <v>0</v>
      </c>
    </row>
    <row r="44" spans="2:17" x14ac:dyDescent="0.25">
      <c r="D44" t="str">
        <f t="shared" si="2"/>
        <v>FKTP3</v>
      </c>
      <c r="E44" t="str">
        <f>E24</f>
        <v>KT2</v>
      </c>
      <c r="F44" t="str">
        <f>F24</f>
        <v>T2</v>
      </c>
      <c r="I44" s="38">
        <f>I24/I41</f>
        <v>0.32432432432432429</v>
      </c>
      <c r="J44" s="37">
        <f>I44*J42</f>
        <v>324324.32432432426</v>
      </c>
      <c r="K44" s="38">
        <f>K24/K41</f>
        <v>0.35897435897435898</v>
      </c>
      <c r="L44" s="37">
        <f>K44*L42</f>
        <v>430769.23076923075</v>
      </c>
      <c r="M44" s="38">
        <f>M24/M41</f>
        <v>0.31372549019607843</v>
      </c>
      <c r="N44" s="37">
        <f>M44*N42</f>
        <v>219607.84313725491</v>
      </c>
      <c r="O44" s="38">
        <f>O24/O41</f>
        <v>0.47368421052631576</v>
      </c>
      <c r="P44" s="37">
        <f>O44*P42</f>
        <v>118421.05263157895</v>
      </c>
    </row>
    <row r="45" spans="2:17" x14ac:dyDescent="0.25">
      <c r="D45" t="str">
        <f t="shared" si="2"/>
        <v>FKTP3</v>
      </c>
      <c r="E45" t="str">
        <f>E25</f>
        <v>KT2</v>
      </c>
      <c r="F45" t="str">
        <f>F25</f>
        <v>T3</v>
      </c>
      <c r="I45" s="38">
        <f>I25/I41</f>
        <v>0.67567567567567566</v>
      </c>
      <c r="J45" s="37">
        <f>I45*J42</f>
        <v>675675.67567567562</v>
      </c>
      <c r="K45" s="38">
        <f>K25/K41</f>
        <v>0.64102564102564108</v>
      </c>
      <c r="L45" s="37">
        <f>K45*L42</f>
        <v>769230.76923076925</v>
      </c>
      <c r="M45" s="38">
        <f>M25/M41</f>
        <v>0.68627450980392157</v>
      </c>
      <c r="N45" s="37">
        <f>M45*N42</f>
        <v>480392.15686274512</v>
      </c>
      <c r="O45" s="38">
        <f>O25/O41</f>
        <v>0.52631578947368418</v>
      </c>
      <c r="P45" s="37">
        <f>O45*P42</f>
        <v>131578.94736842104</v>
      </c>
    </row>
    <row r="46" spans="2:17" x14ac:dyDescent="0.25">
      <c r="I46" s="12"/>
      <c r="J46" s="19" t="s">
        <v>36</v>
      </c>
      <c r="K46" s="12"/>
      <c r="L46" s="19" t="s">
        <v>36</v>
      </c>
      <c r="M46" s="12"/>
      <c r="N46" s="19" t="s">
        <v>36</v>
      </c>
      <c r="O46" s="12"/>
      <c r="P46" s="19" t="s">
        <v>36</v>
      </c>
    </row>
    <row r="47" spans="2:17" s="25" customFormat="1" x14ac:dyDescent="0.25">
      <c r="C47" s="25" t="s">
        <v>35</v>
      </c>
      <c r="E47" s="25" t="s">
        <v>1</v>
      </c>
      <c r="I47" s="39"/>
      <c r="J47" s="37">
        <f>J31+J37</f>
        <v>995238.09523809515</v>
      </c>
      <c r="K47" s="39"/>
      <c r="L47" s="37">
        <f>L31+L37</f>
        <v>1667741.935483871</v>
      </c>
      <c r="M47" s="39"/>
      <c r="N47" s="37">
        <f>N31+N37</f>
        <v>1245945.945945946</v>
      </c>
      <c r="O47" s="39"/>
      <c r="P47" s="37">
        <f>P31+P37</f>
        <v>1395652.1739130435</v>
      </c>
      <c r="Q47" s="39"/>
    </row>
    <row r="48" spans="2:17" s="25" customFormat="1" x14ac:dyDescent="0.25">
      <c r="E48" s="25" t="s">
        <v>2</v>
      </c>
      <c r="I48" s="39"/>
      <c r="J48" s="37">
        <f>J32+J33+J44+J45</f>
        <v>5404761.9047619049</v>
      </c>
      <c r="K48" s="39"/>
      <c r="L48" s="37">
        <f>L32+L33+L44+L45</f>
        <v>6232258.064516129</v>
      </c>
      <c r="M48" s="39"/>
      <c r="N48" s="37">
        <f>N32+N33+N44+N45</f>
        <v>5754054.0540540544</v>
      </c>
      <c r="O48" s="39"/>
      <c r="P48" s="37">
        <f>P32+P33+P44+P45</f>
        <v>5454347.826086957</v>
      </c>
      <c r="Q48" s="39"/>
    </row>
    <row r="49" spans="1:17" s="25" customFormat="1" x14ac:dyDescent="0.25">
      <c r="E49" s="25" t="s">
        <v>15</v>
      </c>
      <c r="I49" s="39"/>
      <c r="J49" s="37"/>
      <c r="K49" s="39"/>
      <c r="L49" s="37"/>
      <c r="M49" s="39"/>
      <c r="N49" s="37"/>
      <c r="O49" s="39"/>
      <c r="P49" s="37"/>
      <c r="Q49" s="39"/>
    </row>
    <row r="50" spans="1:17" s="25" customFormat="1" x14ac:dyDescent="0.25">
      <c r="I50" s="39"/>
      <c r="J50" s="37"/>
      <c r="K50" s="39"/>
      <c r="L50" s="37"/>
      <c r="M50" s="39"/>
      <c r="N50" s="37"/>
      <c r="O50" s="39"/>
      <c r="P50" s="37"/>
      <c r="Q50" s="39"/>
    </row>
    <row r="51" spans="1:17" ht="18.75" x14ac:dyDescent="0.3">
      <c r="A51" s="6" t="s">
        <v>26</v>
      </c>
      <c r="J51" s="17"/>
      <c r="L51" s="17"/>
    </row>
    <row r="52" spans="1:17" x14ac:dyDescent="0.25">
      <c r="I52" s="12" t="s">
        <v>24</v>
      </c>
      <c r="J52" s="43"/>
      <c r="K52" s="44" t="s">
        <v>24</v>
      </c>
      <c r="L52" s="45"/>
      <c r="M52" s="44" t="s">
        <v>24</v>
      </c>
      <c r="N52" s="45"/>
      <c r="O52" s="44" t="s">
        <v>24</v>
      </c>
      <c r="P52" s="43"/>
    </row>
    <row r="53" spans="1:17" ht="18.75" x14ac:dyDescent="0.3">
      <c r="E53" t="str">
        <f>E47</f>
        <v>KT1</v>
      </c>
      <c r="H53" t="s">
        <v>23</v>
      </c>
      <c r="I53" s="55">
        <f>J4</f>
        <v>6000000</v>
      </c>
      <c r="J53" s="50">
        <f>J47/I53</f>
        <v>0.16587301587301587</v>
      </c>
      <c r="K53" s="55">
        <f>L4</f>
        <v>9300000</v>
      </c>
      <c r="L53" s="50">
        <f>L47/K53</f>
        <v>0.17932708983697537</v>
      </c>
      <c r="M53" s="55">
        <f>N4</f>
        <v>5200000</v>
      </c>
      <c r="N53" s="50">
        <f>N47/M53</f>
        <v>0.23960498960498963</v>
      </c>
      <c r="O53" s="55">
        <f>P4</f>
        <v>5000000</v>
      </c>
      <c r="P53" s="50">
        <f>P47/O53</f>
        <v>0.27913043478260868</v>
      </c>
    </row>
    <row r="54" spans="1:17" ht="18.75" x14ac:dyDescent="0.3">
      <c r="B54" s="35">
        <v>0.01</v>
      </c>
      <c r="C54" s="35" t="s">
        <v>39</v>
      </c>
      <c r="E54" t="str">
        <f>E48</f>
        <v>KT2</v>
      </c>
      <c r="G54" s="1" t="s">
        <v>59</v>
      </c>
      <c r="H54" t="s">
        <v>38</v>
      </c>
      <c r="I54" s="56">
        <f>I5*$B$55+I6*$B$54</f>
        <v>0.74</v>
      </c>
      <c r="J54" s="54">
        <f>J48/I54</f>
        <v>7303732.3037323039</v>
      </c>
      <c r="K54" s="56">
        <f>K5*$B$55+K6*$B$54</f>
        <v>0.78</v>
      </c>
      <c r="L54" s="54">
        <f>L48/K54</f>
        <v>7990074.4416873446</v>
      </c>
      <c r="M54" s="56">
        <f>M5*$B$55+M6*$B$54</f>
        <v>1.02</v>
      </c>
      <c r="N54" s="54">
        <f>N48/M54</f>
        <v>5641229.4647588767</v>
      </c>
      <c r="O54" s="56">
        <f>O5*$B$55+O6*$B$54</f>
        <v>0.38</v>
      </c>
      <c r="P54" s="54">
        <f>P48/O54</f>
        <v>14353546.91075515</v>
      </c>
    </row>
    <row r="55" spans="1:17" ht="18.75" x14ac:dyDescent="0.3">
      <c r="B55" s="35">
        <v>2E-3</v>
      </c>
      <c r="C55" s="35" t="s">
        <v>41</v>
      </c>
      <c r="E55" t="s">
        <v>15</v>
      </c>
      <c r="H55" t="s">
        <v>23</v>
      </c>
      <c r="I55" s="51"/>
      <c r="J55" s="50"/>
      <c r="K55" s="51"/>
      <c r="L55" s="50"/>
      <c r="M55" s="52"/>
      <c r="N55" s="50"/>
      <c r="O55" s="52"/>
      <c r="P55" s="50"/>
    </row>
    <row r="56" spans="1:17" x14ac:dyDescent="0.25">
      <c r="I56" s="41"/>
      <c r="J56" s="40"/>
      <c r="K56" s="41"/>
      <c r="L56" s="40"/>
      <c r="M56" s="42"/>
      <c r="N56" s="40"/>
      <c r="O56" s="42"/>
      <c r="P56" s="40"/>
    </row>
    <row r="57" spans="1:17" ht="18.75" x14ac:dyDescent="0.3">
      <c r="A57" s="6" t="s">
        <v>27</v>
      </c>
    </row>
    <row r="58" spans="1:17" x14ac:dyDescent="0.25">
      <c r="B58" t="s">
        <v>42</v>
      </c>
      <c r="I58" s="12" t="s">
        <v>24</v>
      </c>
      <c r="J58" s="43"/>
      <c r="K58" s="44" t="s">
        <v>24</v>
      </c>
      <c r="L58" s="45"/>
      <c r="M58" s="44" t="s">
        <v>24</v>
      </c>
      <c r="N58" s="45"/>
      <c r="O58" s="44" t="s">
        <v>24</v>
      </c>
      <c r="P58" s="43"/>
    </row>
    <row r="59" spans="1:17" ht="18.75" x14ac:dyDescent="0.3">
      <c r="E59" t="str">
        <f>E53</f>
        <v>KT1</v>
      </c>
      <c r="H59" t="s">
        <v>23</v>
      </c>
      <c r="I59" s="49"/>
      <c r="J59" s="50"/>
      <c r="K59" s="55">
        <f>I53+K53</f>
        <v>15300000</v>
      </c>
      <c r="L59" s="50">
        <f>(J47+L47)/K59</f>
        <v>0.17405098240012851</v>
      </c>
      <c r="M59" s="52"/>
      <c r="N59" s="50"/>
      <c r="O59" s="52"/>
      <c r="P59" s="50"/>
    </row>
    <row r="60" spans="1:17" ht="18.75" x14ac:dyDescent="0.3">
      <c r="E60" t="str">
        <f>E54</f>
        <v>KT2</v>
      </c>
      <c r="H60" t="s">
        <v>38</v>
      </c>
      <c r="I60" s="53"/>
      <c r="J60" s="54"/>
      <c r="K60" s="56">
        <f>I54+K54</f>
        <v>1.52</v>
      </c>
      <c r="L60" s="54">
        <f>(J48+L48)/K60</f>
        <v>7655934.1903144959</v>
      </c>
      <c r="M60" s="53"/>
      <c r="N60" s="54"/>
      <c r="O60" s="53"/>
      <c r="P60" s="54"/>
    </row>
    <row r="61" spans="1:17" ht="18.75" x14ac:dyDescent="0.3">
      <c r="E61" t="s">
        <v>15</v>
      </c>
      <c r="H61" t="s">
        <v>23</v>
      </c>
      <c r="I61" s="51"/>
      <c r="J61" s="50"/>
      <c r="K61" s="51"/>
      <c r="L61" s="50"/>
      <c r="M61" s="52"/>
      <c r="N61" s="50"/>
      <c r="O61" s="52"/>
      <c r="P61" s="50"/>
    </row>
    <row r="63" spans="1:17" ht="18.75" x14ac:dyDescent="0.3">
      <c r="A63" s="6" t="s">
        <v>57</v>
      </c>
    </row>
    <row r="64" spans="1:17" ht="57.75" customHeight="1" x14ac:dyDescent="0.3">
      <c r="A64" s="6"/>
      <c r="I64" s="72" t="str">
        <f>H53</f>
        <v>Teljesímény egység = Költségfogadó érték</v>
      </c>
      <c r="J64" s="73"/>
      <c r="K64" s="72" t="str">
        <f>H54</f>
        <v>Teljesímény egység = Költségfogadó mennyiség - mázsa</v>
      </c>
      <c r="L64" s="73"/>
    </row>
    <row r="65" spans="8:12" x14ac:dyDescent="0.25">
      <c r="I65" s="57" t="s">
        <v>55</v>
      </c>
      <c r="J65" s="58" t="s">
        <v>56</v>
      </c>
      <c r="K65" s="57" t="s">
        <v>55</v>
      </c>
      <c r="L65" s="58" t="s">
        <v>56</v>
      </c>
    </row>
    <row r="66" spans="8:12" x14ac:dyDescent="0.25">
      <c r="H66" t="s">
        <v>43</v>
      </c>
      <c r="I66" s="23">
        <v>0</v>
      </c>
      <c r="J66" s="59">
        <v>1</v>
      </c>
      <c r="K66" s="23">
        <v>0</v>
      </c>
      <c r="L66" s="59">
        <v>1</v>
      </c>
    </row>
    <row r="67" spans="8:12" x14ac:dyDescent="0.25">
      <c r="H67" t="s">
        <v>44</v>
      </c>
      <c r="I67" s="23" t="str">
        <f>E53</f>
        <v>KT1</v>
      </c>
      <c r="J67" s="59" t="str">
        <f>E31</f>
        <v>KT1</v>
      </c>
      <c r="K67" s="23" t="str">
        <f>E54</f>
        <v>KT2</v>
      </c>
      <c r="L67" s="59" t="str">
        <f>E32</f>
        <v>KT2</v>
      </c>
    </row>
    <row r="68" spans="8:12" x14ac:dyDescent="0.25">
      <c r="H68" t="s">
        <v>45</v>
      </c>
      <c r="I68" s="23" t="str">
        <f>E53</f>
        <v>KT1</v>
      </c>
      <c r="J68" s="59" t="str">
        <f>E31</f>
        <v>KT1</v>
      </c>
      <c r="K68" s="23" t="str">
        <f>E54</f>
        <v>KT2</v>
      </c>
      <c r="L68" s="59" t="str">
        <f>E32</f>
        <v>KT2</v>
      </c>
    </row>
    <row r="69" spans="8:12" x14ac:dyDescent="0.25">
      <c r="H69" t="s">
        <v>46</v>
      </c>
      <c r="I69" s="23" t="str">
        <f>G54</f>
        <v>mázsa</v>
      </c>
      <c r="J69" s="59" t="s">
        <v>60</v>
      </c>
      <c r="K69" s="23" t="s">
        <v>60</v>
      </c>
      <c r="L69" s="59" t="s">
        <v>60</v>
      </c>
    </row>
    <row r="70" spans="8:12" x14ac:dyDescent="0.25">
      <c r="H70" s="26" t="s">
        <v>63</v>
      </c>
      <c r="I70" s="23" t="s">
        <v>60</v>
      </c>
      <c r="J70" s="59" t="str">
        <f>F31</f>
        <v>T1</v>
      </c>
      <c r="K70" s="23" t="s">
        <v>60</v>
      </c>
      <c r="L70" s="59" t="str">
        <f>F32</f>
        <v>T2</v>
      </c>
    </row>
    <row r="71" spans="8:12" x14ac:dyDescent="0.25">
      <c r="H71" t="s">
        <v>58</v>
      </c>
      <c r="I71" s="23" t="s">
        <v>60</v>
      </c>
      <c r="J71" s="59" t="str">
        <f>D31</f>
        <v>FKTP1</v>
      </c>
      <c r="K71" s="23" t="s">
        <v>60</v>
      </c>
      <c r="L71" s="59"/>
    </row>
    <row r="72" spans="8:12" x14ac:dyDescent="0.25">
      <c r="H72" t="s">
        <v>47</v>
      </c>
      <c r="I72" s="23" t="s">
        <v>61</v>
      </c>
      <c r="J72" s="59" t="s">
        <v>62</v>
      </c>
      <c r="K72" s="23" t="s">
        <v>61</v>
      </c>
      <c r="L72" s="59" t="s">
        <v>62</v>
      </c>
    </row>
    <row r="73" spans="8:12" x14ac:dyDescent="0.25">
      <c r="H73" t="s">
        <v>48</v>
      </c>
      <c r="I73" s="23" t="s">
        <v>61</v>
      </c>
      <c r="J73" s="59" t="s">
        <v>62</v>
      </c>
      <c r="K73" s="23" t="s">
        <v>61</v>
      </c>
      <c r="L73" s="59" t="s">
        <v>62</v>
      </c>
    </row>
    <row r="74" spans="8:12" x14ac:dyDescent="0.25">
      <c r="H74" t="s">
        <v>49</v>
      </c>
      <c r="I74" s="23" t="s">
        <v>60</v>
      </c>
      <c r="J74" s="63">
        <f>J30</f>
        <v>5000000</v>
      </c>
      <c r="K74" s="23" t="s">
        <v>60</v>
      </c>
      <c r="L74" s="63">
        <f>J30</f>
        <v>5000000</v>
      </c>
    </row>
    <row r="75" spans="8:12" x14ac:dyDescent="0.25">
      <c r="H75" t="s">
        <v>50</v>
      </c>
      <c r="I75" s="23" t="s">
        <v>60</v>
      </c>
      <c r="J75" s="64">
        <f>I31</f>
        <v>0.11904761904761904</v>
      </c>
      <c r="K75" s="23" t="s">
        <v>60</v>
      </c>
      <c r="L75" s="64">
        <f>I32</f>
        <v>0.2857142857142857</v>
      </c>
    </row>
    <row r="76" spans="8:12" x14ac:dyDescent="0.25">
      <c r="H76" t="s">
        <v>51</v>
      </c>
      <c r="I76" s="60">
        <f>J47</f>
        <v>995238.09523809515</v>
      </c>
      <c r="J76" s="65">
        <f>J31</f>
        <v>595238.09523809515</v>
      </c>
      <c r="K76" s="60">
        <f>J48</f>
        <v>5404761.9047619049</v>
      </c>
      <c r="L76" s="65">
        <f>J32</f>
        <v>1428571.4285714284</v>
      </c>
    </row>
    <row r="77" spans="8:12" x14ac:dyDescent="0.25">
      <c r="H77" t="s">
        <v>52</v>
      </c>
      <c r="I77" s="60">
        <f>I53</f>
        <v>6000000</v>
      </c>
      <c r="J77" s="59" t="s">
        <v>60</v>
      </c>
      <c r="K77" s="62">
        <f>I54</f>
        <v>0.74</v>
      </c>
      <c r="L77" s="59" t="s">
        <v>60</v>
      </c>
    </row>
    <row r="78" spans="8:12" x14ac:dyDescent="0.25">
      <c r="H78" s="66" t="s">
        <v>65</v>
      </c>
      <c r="I78" s="23" t="s">
        <v>60</v>
      </c>
      <c r="J78" s="59" t="s">
        <v>60</v>
      </c>
      <c r="K78" s="60">
        <f>J54</f>
        <v>7303732.3037323039</v>
      </c>
      <c r="L78" s="59" t="s">
        <v>60</v>
      </c>
    </row>
    <row r="79" spans="8:12" x14ac:dyDescent="0.25">
      <c r="H79" t="s">
        <v>53</v>
      </c>
      <c r="I79" s="23" t="s">
        <v>60</v>
      </c>
      <c r="J79" s="59" t="s">
        <v>60</v>
      </c>
      <c r="K79" s="23" t="s">
        <v>64</v>
      </c>
      <c r="L79" s="59" t="s">
        <v>60</v>
      </c>
    </row>
    <row r="80" spans="8:12" x14ac:dyDescent="0.25">
      <c r="H80" t="s">
        <v>54</v>
      </c>
      <c r="I80" s="23" t="s">
        <v>60</v>
      </c>
      <c r="J80" s="59" t="s">
        <v>60</v>
      </c>
      <c r="K80" s="23" t="s">
        <v>64</v>
      </c>
      <c r="L80" s="59" t="s">
        <v>60</v>
      </c>
    </row>
    <row r="81" spans="8:12" x14ac:dyDescent="0.25">
      <c r="H81" s="66" t="s">
        <v>66</v>
      </c>
      <c r="I81" s="61">
        <f>J53</f>
        <v>0.16587301587301587</v>
      </c>
      <c r="J81" s="59" t="s">
        <v>60</v>
      </c>
      <c r="K81" s="23" t="s">
        <v>60</v>
      </c>
      <c r="L81" s="59" t="s">
        <v>60</v>
      </c>
    </row>
  </sheetData>
  <mergeCells count="6">
    <mergeCell ref="I2:J2"/>
    <mergeCell ref="K2:L2"/>
    <mergeCell ref="M2:N2"/>
    <mergeCell ref="O2:P2"/>
    <mergeCell ref="I64:J64"/>
    <mergeCell ref="K64:L6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Tényszámítás_Multiple_Period</vt:lpstr>
      <vt:lpstr>Tényszámítás_Simple_Period</vt:lpstr>
      <vt:lpstr>Tényszámítás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Thai Ha</dc:creator>
  <cp:lastModifiedBy>Kis Norbert</cp:lastModifiedBy>
  <cp:lastPrinted>2020-04-07T08:25:08Z</cp:lastPrinted>
  <dcterms:created xsi:type="dcterms:W3CDTF">2020-02-25T11:33:05Z</dcterms:created>
  <dcterms:modified xsi:type="dcterms:W3CDTF">2020-04-07T12:07:13Z</dcterms:modified>
</cp:coreProperties>
</file>