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gen-my.sharepoint.com/personal/horvath_gabor_progen_hu/Documents/"/>
    </mc:Choice>
  </mc:AlternateContent>
  <xr:revisionPtr revIDLastSave="305" documentId="8_{7375AE0C-DEDD-4827-A517-9223A593339E}" xr6:coauthVersionLast="47" xr6:coauthVersionMax="47" xr10:uidLastSave="{C9304922-21C5-46CD-84B4-C62DC3BF1BB7}"/>
  <bookViews>
    <workbookView xWindow="-120" yWindow="-120" windowWidth="43440" windowHeight="26520" activeTab="3" xr2:uid="{0128ADFB-DDC5-4553-A9A8-FC3F3A792220}"/>
  </bookViews>
  <sheets>
    <sheet name="BASELINE_PROMO_NELKUL" sheetId="1" r:id="rId1"/>
    <sheet name="BASELINE_PROMO_NELKUL + ELŐD" sheetId="3" r:id="rId2"/>
    <sheet name="BASELINE_PROMOVAL" sheetId="4" r:id="rId3"/>
    <sheet name="MODBASE" sheetId="5" r:id="rId4"/>
    <sheet name="FC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3" l="1"/>
  <c r="AA18" i="5"/>
  <c r="AA19" i="5"/>
  <c r="X5" i="5" s="1"/>
  <c r="X5" i="4"/>
  <c r="AC19" i="4"/>
  <c r="L38" i="3"/>
  <c r="L37" i="3"/>
  <c r="L36" i="3"/>
  <c r="L35" i="3"/>
  <c r="L34" i="3"/>
  <c r="L33" i="3"/>
  <c r="L32" i="3"/>
  <c r="L31" i="3"/>
  <c r="L30" i="3"/>
  <c r="V30" i="3"/>
  <c r="Q30" i="3"/>
  <c r="N30" i="3"/>
  <c r="H30" i="3"/>
  <c r="L29" i="3"/>
  <c r="V29" i="3"/>
  <c r="Q29" i="3"/>
  <c r="N29" i="3"/>
  <c r="H29" i="3"/>
  <c r="L28" i="3"/>
  <c r="F24" i="3"/>
  <c r="F23" i="3"/>
  <c r="F22" i="3"/>
  <c r="V28" i="3"/>
  <c r="Q28" i="3"/>
  <c r="N28" i="3"/>
  <c r="H28" i="3"/>
  <c r="L27" i="3"/>
  <c r="L26" i="3"/>
  <c r="L25" i="3"/>
  <c r="L24" i="3"/>
  <c r="L23" i="3"/>
  <c r="L22" i="3"/>
  <c r="V27" i="3"/>
  <c r="Q27" i="3"/>
  <c r="N27" i="3"/>
  <c r="H27" i="3"/>
  <c r="V26" i="3"/>
  <c r="Q26" i="3"/>
  <c r="N26" i="3"/>
  <c r="H26" i="3"/>
  <c r="V25" i="3"/>
  <c r="Q25" i="3"/>
  <c r="N25" i="3"/>
  <c r="H25" i="3"/>
  <c r="V24" i="3"/>
  <c r="Q24" i="3"/>
  <c r="N24" i="3"/>
  <c r="H24" i="3"/>
  <c r="V23" i="3"/>
  <c r="Q23" i="3"/>
  <c r="N23" i="3"/>
  <c r="H23" i="3"/>
  <c r="V22" i="3"/>
  <c r="Q22" i="3"/>
  <c r="N22" i="3"/>
  <c r="H22" i="3"/>
  <c r="L20" i="1"/>
  <c r="L19" i="1"/>
  <c r="F33" i="3"/>
  <c r="H19" i="3"/>
  <c r="F19" i="3"/>
  <c r="I22" i="6"/>
  <c r="E22" i="6"/>
  <c r="I21" i="6"/>
  <c r="E21" i="6"/>
  <c r="I20" i="6"/>
  <c r="E20" i="6"/>
  <c r="I19" i="6"/>
  <c r="E19" i="6"/>
  <c r="G22" i="6"/>
  <c r="K22" i="6" s="1"/>
  <c r="G21" i="6"/>
  <c r="K21" i="6" s="1"/>
  <c r="G20" i="6"/>
  <c r="K20" i="6" s="1"/>
  <c r="G19" i="6"/>
  <c r="K19" i="6" s="1"/>
  <c r="L19" i="5"/>
  <c r="V19" i="5"/>
  <c r="Q19" i="5"/>
  <c r="N19" i="5"/>
  <c r="H19" i="5"/>
  <c r="L18" i="5"/>
  <c r="F18" i="5"/>
  <c r="V18" i="5"/>
  <c r="Q18" i="5"/>
  <c r="N18" i="5"/>
  <c r="H18" i="5"/>
  <c r="P19" i="4"/>
  <c r="L19" i="4"/>
  <c r="X19" i="4"/>
  <c r="S19" i="4"/>
  <c r="N19" i="4"/>
  <c r="H19" i="4"/>
  <c r="F19" i="4"/>
  <c r="V38" i="3"/>
  <c r="N38" i="3"/>
  <c r="H38" i="3"/>
  <c r="V37" i="3"/>
  <c r="N37" i="3"/>
  <c r="H37" i="3"/>
  <c r="V36" i="3"/>
  <c r="N36" i="3"/>
  <c r="H36" i="3"/>
  <c r="V35" i="3"/>
  <c r="Q35" i="3"/>
  <c r="N35" i="3"/>
  <c r="H35" i="3"/>
  <c r="L20" i="3"/>
  <c r="L19" i="3"/>
  <c r="F20" i="1"/>
  <c r="F19" i="1"/>
  <c r="V34" i="3"/>
  <c r="Q34" i="3"/>
  <c r="N34" i="3"/>
  <c r="H34" i="3"/>
  <c r="V33" i="3"/>
  <c r="Q33" i="3"/>
  <c r="N33" i="3"/>
  <c r="H33" i="3"/>
  <c r="V32" i="3"/>
  <c r="Q32" i="3"/>
  <c r="N32" i="3"/>
  <c r="H32" i="3"/>
  <c r="V31" i="3"/>
  <c r="Q31" i="3"/>
  <c r="N31" i="3"/>
  <c r="H31" i="3"/>
  <c r="V20" i="3"/>
  <c r="Q20" i="3"/>
  <c r="N20" i="3"/>
  <c r="H20" i="3"/>
  <c r="AA20" i="3" s="1"/>
  <c r="U8" i="3" s="1"/>
  <c r="F35" i="3" s="1"/>
  <c r="V19" i="3"/>
  <c r="Q19" i="3"/>
  <c r="N19" i="3"/>
  <c r="V20" i="1"/>
  <c r="V19" i="1"/>
  <c r="Q20" i="1"/>
  <c r="Q19" i="1"/>
  <c r="N20" i="1"/>
  <c r="N19" i="1"/>
  <c r="H20" i="1"/>
  <c r="H19" i="1"/>
  <c r="AA24" i="3" l="1"/>
  <c r="M14" i="3" s="1"/>
  <c r="F27" i="3" s="1"/>
  <c r="AA27" i="3" s="1"/>
  <c r="P14" i="3" s="1"/>
  <c r="F30" i="3" s="1"/>
  <c r="AA30" i="3" s="1"/>
  <c r="S14" i="3" s="1"/>
  <c r="AA23" i="3"/>
  <c r="L14" i="3" s="1"/>
  <c r="F26" i="3" s="1"/>
  <c r="AA26" i="3" s="1"/>
  <c r="O14" i="3" s="1"/>
  <c r="F29" i="3" s="1"/>
  <c r="AA29" i="3" s="1"/>
  <c r="R14" i="3" s="1"/>
  <c r="F32" i="3" s="1"/>
  <c r="AA32" i="3" s="1"/>
  <c r="U14" i="3" s="1"/>
  <c r="AA22" i="3"/>
  <c r="K14" i="3" s="1"/>
  <c r="F25" i="3" s="1"/>
  <c r="AA25" i="3" s="1"/>
  <c r="N14" i="3" s="1"/>
  <c r="F28" i="3" s="1"/>
  <c r="AA28" i="3" s="1"/>
  <c r="Q14" i="3" s="1"/>
  <c r="F31" i="3" s="1"/>
  <c r="AA31" i="3" s="1"/>
  <c r="T14" i="3" s="1"/>
  <c r="AA33" i="3"/>
  <c r="V14" i="3" s="1"/>
  <c r="F36" i="3" s="1"/>
  <c r="AA36" i="3" s="1"/>
  <c r="Y14" i="3" s="1"/>
  <c r="AA19" i="3"/>
  <c r="T8" i="3" s="1"/>
  <c r="F34" i="3" s="1"/>
  <c r="AA34" i="3" s="1"/>
  <c r="W14" i="3" s="1"/>
  <c r="F37" i="3" s="1"/>
  <c r="AA37" i="3" s="1"/>
  <c r="Z14" i="3" s="1"/>
  <c r="AA20" i="1"/>
  <c r="X5" i="1" s="1"/>
  <c r="AA19" i="1"/>
  <c r="W5" i="1" s="1"/>
  <c r="AA35" i="3"/>
  <c r="X14" i="3" s="1"/>
  <c r="F38" i="3" s="1"/>
  <c r="AA38" i="3" s="1"/>
</calcChain>
</file>

<file path=xl/sharedStrings.xml><?xml version="1.0" encoding="utf-8"?>
<sst xmlns="http://schemas.openxmlformats.org/spreadsheetml/2006/main" count="699" uniqueCount="105">
  <si>
    <t>25/39</t>
  </si>
  <si>
    <t>25/40</t>
  </si>
  <si>
    <t>25/41</t>
  </si>
  <si>
    <t>25/42</t>
  </si>
  <si>
    <t>25/43</t>
  </si>
  <si>
    <t>25/44</t>
  </si>
  <si>
    <t>25/45</t>
  </si>
  <si>
    <t>25/46</t>
  </si>
  <si>
    <t>25/47</t>
  </si>
  <si>
    <t>25/48</t>
  </si>
  <si>
    <t>25/49</t>
  </si>
  <si>
    <t>25/50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</si>
  <si>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</si>
  <si>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</si>
  <si>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</si>
  <si>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</si>
  <si>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</si>
  <si>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</si>
  <si>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</si>
  <si>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</si>
  <si>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</si>
  <si>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</si>
  <si>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</si>
  <si>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</si>
  <si>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BASELINE</t>
  </si>
  <si>
    <t>BASEORDER</t>
  </si>
  <si>
    <t>Paraméterben lévő adatok:</t>
  </si>
  <si>
    <t>Alapfogyásszint arány:</t>
  </si>
  <si>
    <t>Tényleges fogyás arány:</t>
  </si>
  <si>
    <t>Faktor %:</t>
  </si>
  <si>
    <t>Termékkorrekciós %</t>
  </si>
  <si>
    <t>Bázis korrekció:</t>
  </si>
  <si>
    <t>Faktoridő eltolás</t>
  </si>
  <si>
    <t>hét</t>
  </si>
  <si>
    <t>Faktoridőeltolás</t>
  </si>
  <si>
    <t>*</t>
  </si>
  <si>
    <t>X</t>
  </si>
  <si>
    <t>Alapfogyásszint arány</t>
  </si>
  <si>
    <t>+</t>
  </si>
  <si>
    <t>BASEORDER átlag (0 értékek nem számítanak!)</t>
  </si>
  <si>
    <t>x</t>
  </si>
  <si>
    <t>Tényleges fogyás arány</t>
  </si>
  <si>
    <t>(</t>
  </si>
  <si>
    <t>)</t>
  </si>
  <si>
    <t>(1+Faktor%)</t>
  </si>
  <si>
    <t>Termékkorrekció %</t>
  </si>
  <si>
    <t>Báziskorrekció</t>
  </si>
  <si>
    <t>Faktoridő eltolás oszlopában a BASERODER/BASELINE*100</t>
  </si>
  <si>
    <t>=</t>
  </si>
  <si>
    <t>O48 hét</t>
  </si>
  <si>
    <t>O49 hét</t>
  </si>
  <si>
    <t>O50 hét</t>
  </si>
  <si>
    <t>O51 hét</t>
  </si>
  <si>
    <t>O54</t>
  </si>
  <si>
    <t>-</t>
  </si>
  <si>
    <t>BASELINE számítás, előd termék és PROMO nélkül</t>
  </si>
  <si>
    <t>BASELINE számítás, előd termékkel, PROMO nélkül</t>
  </si>
  <si>
    <t>Előd termék</t>
  </si>
  <si>
    <t>Utód termék</t>
  </si>
  <si>
    <t>25/51</t>
  </si>
  <si>
    <t>25/52</t>
  </si>
  <si>
    <t>O55</t>
  </si>
  <si>
    <t>O54 hét:</t>
  </si>
  <si>
    <t>O55 hét:</t>
  </si>
  <si>
    <t>Innentől lett előd/utód termék</t>
  </si>
  <si>
    <t>25/38</t>
  </si>
  <si>
    <t>25/37</t>
  </si>
  <si>
    <t>25/36</t>
  </si>
  <si>
    <t>O39</t>
  </si>
  <si>
    <t>O40</t>
  </si>
  <si>
    <t>O41</t>
  </si>
  <si>
    <t>25/34</t>
  </si>
  <si>
    <t>25/35</t>
  </si>
  <si>
    <t>O37</t>
  </si>
  <si>
    <t>O38</t>
  </si>
  <si>
    <t>Előd</t>
  </si>
  <si>
    <t>((</t>
  </si>
  <si>
    <t>))</t>
  </si>
  <si>
    <t>Utód</t>
  </si>
  <si>
    <t>25/53</t>
  </si>
  <si>
    <t>O56</t>
  </si>
  <si>
    <t>Az előd/utód termékké válás - a forgalombavételi időszakig számít a BASEORDER</t>
  </si>
  <si>
    <t>O52 hét</t>
  </si>
  <si>
    <t>O53 hét</t>
  </si>
  <si>
    <t>O54 hét</t>
  </si>
  <si>
    <t>O55 hét</t>
  </si>
  <si>
    <t>O56 hét</t>
  </si>
  <si>
    <t>BASELINE számítás, PROMO-val</t>
  </si>
  <si>
    <t>PROMO</t>
  </si>
  <si>
    <t>Akció utáni hatáskorrekció</t>
  </si>
  <si>
    <t>1 - Akció utáni hatáskorrekció</t>
  </si>
  <si>
    <t>MODBASE</t>
  </si>
  <si>
    <t>O55 hét ha nem lenne MODBASE:</t>
  </si>
  <si>
    <t>O55 hét MODBASE miatt:</t>
  </si>
  <si>
    <t>FC</t>
  </si>
  <si>
    <t>Szezonális szorzó a termékre</t>
  </si>
  <si>
    <t>O52 FC:</t>
  </si>
  <si>
    <t>O53 FC</t>
  </si>
  <si>
    <t>O54 FC:</t>
  </si>
  <si>
    <t>O55 FC:</t>
  </si>
  <si>
    <t>Szezonális szorzó</t>
  </si>
  <si>
    <t>MODBASE (annak hiányában BASELINE)</t>
  </si>
  <si>
    <t>Forgalom figyelembevételi időszak</t>
  </si>
  <si>
    <t>O46 hét</t>
  </si>
  <si>
    <t>O47 hét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</si>
</sst>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charset val="238"/>
      <scheme val="minor"/>
    </font>
    <font>
      <sz val="24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NumberFormat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9" fontId="0" fillId="0" borderId="5" xfId="0" applyNumberFormat="1" applyBorder="1"/>
    <xf numFmtId="16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3" xfId="0" applyNumberFormat="1" applyBorder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/>
    <xf numFmtId="0" fontId="0" fillId="2" borderId="1" xfId="0" applyFill="1" applyBorder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7" xfId="0" applyFill="1" applyBorder="1"/>
    <xf numFmtId="0" fontId="0" fillId="2" borderId="0" xfId="0" applyFill="1" applyAlignment="1">
      <alignment horizontal="center"/>
    </xf>
    <xf numFmtId="0" fontId="0" fillId="0" borderId="10" xfId="0" applyBorder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 vertical="center"/>
    </xf>
    <xf numFmtId="9" fontId="0" fillId="0" borderId="0" xfId="0" applyNumberFormat="1" applyBorder="1"/>
    <xf numFmtId="2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2" fontId="0" fillId="0" borderId="0" xfId="0" applyNumberForma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4281-140A-4644-9940-8C95D4C70584}">
  <dimension ref="A1:AB35"/>
  <sheetViews>
    <sheetView zoomScale="130" zoomScaleNormal="130" workbookViewId="0">
      <selection activeCell="L20" sqref="L20"/>
    </sheetView>
  </sheetViews>
  <sheetFormatPr defaultRowHeight="15" x14ac:dyDescent="0.25"/>
  <cols>
    <col min="1" max="1" width="31.85546875" bestFit="1" customWidth="1"/>
    <col min="4" max="4" width="13.85546875" customWidth="1"/>
    <col min="10" max="10" width="11.28515625" bestFit="1" customWidth="1"/>
    <col min="12" max="12" width="11.5703125" bestFit="1" customWidth="1"/>
    <col min="17" max="17" width="11.5703125" bestFit="1" customWidth="1"/>
  </cols>
  <sheetData>
    <row r="1" spans="1:28" x14ac:dyDescent="0.25">
      <c r="E1" s="25" t="s">
        <v>55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.75" thickBot="1" x14ac:dyDescent="0.3">
      <c r="A2" t="s">
        <v>26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25">
      <c r="A3" s="7" t="s">
        <v>27</v>
      </c>
      <c r="B3" s="22">
        <v>0.6</v>
      </c>
      <c r="C3" s="8"/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" t="s">
        <v>9</v>
      </c>
      <c r="U3" s="1" t="s">
        <v>10</v>
      </c>
      <c r="V3" s="1" t="s">
        <v>11</v>
      </c>
      <c r="W3" s="26" t="s">
        <v>59</v>
      </c>
      <c r="X3" s="26" t="s">
        <v>60</v>
      </c>
    </row>
    <row r="4" spans="1:28" x14ac:dyDescent="0.25">
      <c r="A4" s="9" t="s">
        <v>28</v>
      </c>
      <c r="B4" s="10">
        <v>0.4</v>
      </c>
      <c r="C4" s="11"/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26" t="s">
        <v>53</v>
      </c>
      <c r="X4" s="26" t="s">
        <v>61</v>
      </c>
    </row>
    <row r="5" spans="1:28" x14ac:dyDescent="0.25">
      <c r="A5" s="9" t="s">
        <v>29</v>
      </c>
      <c r="B5" s="12">
        <v>0.1</v>
      </c>
      <c r="C5" s="11"/>
      <c r="J5" t="s">
        <v>24</v>
      </c>
      <c r="K5" s="1">
        <v>0</v>
      </c>
      <c r="L5" s="1">
        <v>3</v>
      </c>
      <c r="M5" s="1">
        <v>14</v>
      </c>
      <c r="N5" s="1">
        <v>106</v>
      </c>
      <c r="O5" s="1">
        <v>68</v>
      </c>
      <c r="P5" s="1">
        <v>88</v>
      </c>
      <c r="Q5" s="1">
        <v>156</v>
      </c>
      <c r="R5" s="1">
        <v>136</v>
      </c>
      <c r="S5" s="1">
        <v>148</v>
      </c>
      <c r="T5" s="1">
        <v>220</v>
      </c>
      <c r="U5" s="1">
        <v>144</v>
      </c>
      <c r="V5" s="1">
        <v>149</v>
      </c>
      <c r="W5" s="1">
        <f>ROUNDUP(AA19,0)</f>
        <v>496</v>
      </c>
      <c r="X5" s="1">
        <f>ROUNDUP(AA20,0)</f>
        <v>386</v>
      </c>
    </row>
    <row r="6" spans="1:28" x14ac:dyDescent="0.25">
      <c r="A6" s="9" t="s">
        <v>30</v>
      </c>
      <c r="B6" s="12">
        <v>0.2</v>
      </c>
      <c r="C6" s="11"/>
      <c r="J6" t="s">
        <v>25</v>
      </c>
      <c r="K6" s="1">
        <v>100</v>
      </c>
      <c r="L6" s="1">
        <v>200</v>
      </c>
      <c r="M6" s="1">
        <v>300</v>
      </c>
      <c r="N6" s="1">
        <v>400</v>
      </c>
      <c r="O6" s="1">
        <v>500</v>
      </c>
      <c r="P6" s="1">
        <v>600</v>
      </c>
      <c r="Q6" s="1">
        <v>400</v>
      </c>
      <c r="R6" s="1">
        <v>0</v>
      </c>
      <c r="S6" s="1">
        <v>0</v>
      </c>
      <c r="T6" s="1">
        <v>1000</v>
      </c>
      <c r="U6" s="1">
        <v>250</v>
      </c>
      <c r="V6" s="1">
        <v>1000</v>
      </c>
      <c r="W6" s="1">
        <v>500</v>
      </c>
      <c r="X6" s="1">
        <v>300</v>
      </c>
    </row>
    <row r="7" spans="1:28" x14ac:dyDescent="0.25">
      <c r="A7" s="9" t="s">
        <v>102</v>
      </c>
      <c r="B7" s="46">
        <v>12</v>
      </c>
      <c r="C7" s="11" t="s">
        <v>33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8" ht="15.75" thickBot="1" x14ac:dyDescent="0.3">
      <c r="A8" s="13" t="s">
        <v>32</v>
      </c>
      <c r="B8" s="14">
        <v>3</v>
      </c>
      <c r="C8" s="15" t="s">
        <v>33</v>
      </c>
    </row>
    <row r="9" spans="1:28" ht="15.75" thickBot="1" x14ac:dyDescent="0.3"/>
    <row r="10" spans="1:28" x14ac:dyDescent="0.25">
      <c r="A10" s="7" t="s">
        <v>31</v>
      </c>
      <c r="B10" s="16"/>
      <c r="C10" s="16"/>
      <c r="D10" s="8"/>
    </row>
    <row r="11" spans="1:28" x14ac:dyDescent="0.25">
      <c r="A11" s="17">
        <v>0</v>
      </c>
      <c r="B11" s="12">
        <v>-1</v>
      </c>
      <c r="C11" s="12"/>
      <c r="D11" s="11"/>
    </row>
    <row r="12" spans="1:28" x14ac:dyDescent="0.25">
      <c r="A12" s="17">
        <v>0.9</v>
      </c>
      <c r="B12" s="12">
        <v>0</v>
      </c>
      <c r="C12" s="12"/>
      <c r="D12" s="11"/>
    </row>
    <row r="13" spans="1:28" x14ac:dyDescent="0.25">
      <c r="A13" s="17">
        <v>1.5</v>
      </c>
      <c r="B13" s="12">
        <v>1</v>
      </c>
      <c r="C13" s="12"/>
      <c r="D13" s="11"/>
    </row>
    <row r="14" spans="1:28" x14ac:dyDescent="0.25">
      <c r="A14" s="17">
        <v>2</v>
      </c>
      <c r="B14" s="12">
        <v>2</v>
      </c>
      <c r="C14" s="12"/>
      <c r="D14" s="11"/>
    </row>
    <row r="15" spans="1:28" x14ac:dyDescent="0.25">
      <c r="A15" s="9"/>
      <c r="B15" s="12"/>
      <c r="C15" s="12"/>
      <c r="D15" s="11"/>
    </row>
    <row r="16" spans="1:28" ht="15.75" thickBot="1" x14ac:dyDescent="0.3">
      <c r="A16" s="19" t="s">
        <v>47</v>
      </c>
      <c r="B16" s="20"/>
      <c r="C16" s="20"/>
      <c r="D16" s="21"/>
    </row>
    <row r="18" spans="4:27" ht="102.75" customHeight="1" x14ac:dyDescent="0.25">
      <c r="F18" s="4" t="s">
        <v>34</v>
      </c>
      <c r="G18" s="3" t="s">
        <v>36</v>
      </c>
      <c r="H18" s="4" t="s">
        <v>37</v>
      </c>
      <c r="J18" s="3" t="s">
        <v>38</v>
      </c>
      <c r="L18" s="4" t="s">
        <v>39</v>
      </c>
      <c r="M18" s="3" t="s">
        <v>40</v>
      </c>
      <c r="N18" s="4" t="s">
        <v>41</v>
      </c>
      <c r="P18" s="3" t="s">
        <v>36</v>
      </c>
      <c r="Q18" t="s">
        <v>44</v>
      </c>
      <c r="R18" s="3" t="s">
        <v>40</v>
      </c>
      <c r="U18" s="3" t="s">
        <v>38</v>
      </c>
      <c r="V18" s="4" t="s">
        <v>45</v>
      </c>
      <c r="W18" s="3" t="s">
        <v>36</v>
      </c>
      <c r="X18" s="4" t="s">
        <v>46</v>
      </c>
      <c r="Z18" s="3" t="s">
        <v>48</v>
      </c>
    </row>
    <row r="19" spans="4:27" x14ac:dyDescent="0.25">
      <c r="D19" t="s">
        <v>62</v>
      </c>
      <c r="E19" s="6" t="s">
        <v>76</v>
      </c>
      <c r="F19" s="3">
        <f>T5</f>
        <v>220</v>
      </c>
      <c r="G19" s="3" t="s">
        <v>35</v>
      </c>
      <c r="H19" s="23">
        <f>$B$3</f>
        <v>0.6</v>
      </c>
      <c r="I19" t="s">
        <v>43</v>
      </c>
      <c r="J19" s="3" t="s">
        <v>38</v>
      </c>
      <c r="K19" s="6" t="s">
        <v>42</v>
      </c>
      <c r="L19" s="3">
        <f>AVERAGEIF(K6:V6,"&gt;0")</f>
        <v>475</v>
      </c>
      <c r="M19" s="3" t="s">
        <v>35</v>
      </c>
      <c r="N19">
        <f>$B$4</f>
        <v>0.4</v>
      </c>
      <c r="O19" t="s">
        <v>77</v>
      </c>
      <c r="P19" s="3" t="s">
        <v>35</v>
      </c>
      <c r="Q19">
        <f>1+$B$5</f>
        <v>1.1000000000000001</v>
      </c>
      <c r="R19" s="3" t="s">
        <v>35</v>
      </c>
      <c r="S19" s="6" t="s">
        <v>42</v>
      </c>
      <c r="T19">
        <v>1</v>
      </c>
      <c r="U19" s="3" t="s">
        <v>38</v>
      </c>
      <c r="V19">
        <f>$B$6</f>
        <v>0.2</v>
      </c>
      <c r="W19" s="3" t="s">
        <v>35</v>
      </c>
      <c r="X19">
        <v>2</v>
      </c>
      <c r="Y19" t="s">
        <v>43</v>
      </c>
      <c r="Z19" s="3" t="s">
        <v>48</v>
      </c>
      <c r="AA19">
        <f>((F19*H19)+(L19*N19))*Q19*(1+V19*X19)</f>
        <v>495.88000000000005</v>
      </c>
    </row>
    <row r="20" spans="4:27" x14ac:dyDescent="0.25">
      <c r="D20" t="s">
        <v>63</v>
      </c>
      <c r="E20" s="6" t="s">
        <v>76</v>
      </c>
      <c r="F20" s="3">
        <f>U5</f>
        <v>144</v>
      </c>
      <c r="G20" s="3" t="s">
        <v>35</v>
      </c>
      <c r="H20" s="23">
        <f>$B$3</f>
        <v>0.6</v>
      </c>
      <c r="I20" t="s">
        <v>43</v>
      </c>
      <c r="J20" s="3" t="s">
        <v>38</v>
      </c>
      <c r="K20" s="6" t="s">
        <v>42</v>
      </c>
      <c r="L20" s="3">
        <f>AVERAGEIF(L6:W6,"&gt;0")</f>
        <v>515</v>
      </c>
      <c r="M20" s="3" t="s">
        <v>35</v>
      </c>
      <c r="N20">
        <f>$B$4</f>
        <v>0.4</v>
      </c>
      <c r="O20" t="s">
        <v>77</v>
      </c>
      <c r="P20" s="3" t="s">
        <v>35</v>
      </c>
      <c r="Q20">
        <f>1+$B$5</f>
        <v>1.1000000000000001</v>
      </c>
      <c r="R20" s="3" t="s">
        <v>35</v>
      </c>
      <c r="S20" s="6" t="s">
        <v>42</v>
      </c>
      <c r="T20">
        <v>1</v>
      </c>
      <c r="U20" s="3" t="s">
        <v>38</v>
      </c>
      <c r="V20">
        <f>$B$6</f>
        <v>0.2</v>
      </c>
      <c r="W20" s="3" t="s">
        <v>35</v>
      </c>
      <c r="X20">
        <v>1</v>
      </c>
      <c r="Y20" t="s">
        <v>43</v>
      </c>
      <c r="Z20" s="3" t="s">
        <v>48</v>
      </c>
      <c r="AA20">
        <f>((F20*H20)+(L20*N20))*Q20*(1+V20*X20)</f>
        <v>385.96799999999996</v>
      </c>
    </row>
    <row r="21" spans="4:27" x14ac:dyDescent="0.25">
      <c r="E21" s="6"/>
      <c r="F21" s="3"/>
      <c r="G21" s="3"/>
      <c r="H21" s="23"/>
      <c r="J21" s="3"/>
      <c r="K21" s="6"/>
      <c r="L21" s="3"/>
      <c r="M21" s="3"/>
      <c r="P21" s="3"/>
      <c r="R21" s="3"/>
      <c r="S21" s="6"/>
      <c r="U21" s="3"/>
      <c r="W21" s="3"/>
      <c r="Z21" s="3"/>
    </row>
    <row r="22" spans="4:27" x14ac:dyDescent="0.25">
      <c r="E22" s="6"/>
      <c r="F22" s="3"/>
      <c r="G22" s="3"/>
      <c r="H22" s="18"/>
      <c r="J22" s="3"/>
      <c r="K22" s="6"/>
      <c r="L22" s="3"/>
      <c r="M22" s="3"/>
      <c r="P22" s="3"/>
      <c r="R22" s="3"/>
      <c r="S22" s="6"/>
      <c r="U22" s="3"/>
      <c r="W22" s="3"/>
      <c r="Z22" s="3"/>
    </row>
    <row r="23" spans="4:27" x14ac:dyDescent="0.25">
      <c r="E23" s="6"/>
      <c r="F23" s="3"/>
      <c r="G23" s="3"/>
      <c r="H23" s="18"/>
      <c r="J23" s="3"/>
      <c r="K23" s="6"/>
      <c r="L23" s="3"/>
      <c r="M23" s="3"/>
      <c r="P23" s="3"/>
      <c r="R23" s="3"/>
      <c r="S23" s="6"/>
      <c r="U23" s="3"/>
      <c r="W23" s="3"/>
      <c r="Z23" s="3"/>
    </row>
    <row r="24" spans="4:27" x14ac:dyDescent="0.25">
      <c r="E24" s="6"/>
      <c r="F24" s="3"/>
      <c r="G24" s="3"/>
      <c r="H24" s="18"/>
      <c r="J24" s="3"/>
      <c r="K24" s="6"/>
      <c r="L24" s="3"/>
      <c r="M24" s="3"/>
      <c r="P24" s="3"/>
      <c r="R24" s="3"/>
      <c r="S24" s="6"/>
      <c r="U24" s="3"/>
      <c r="W24" s="3"/>
      <c r="Z24" s="3"/>
    </row>
    <row r="25" spans="4:27" x14ac:dyDescent="0.25">
      <c r="E25" s="6"/>
      <c r="F25" s="3"/>
      <c r="G25" s="3"/>
      <c r="H25" s="18"/>
      <c r="J25" s="3"/>
      <c r="K25" s="6"/>
      <c r="L25" s="23"/>
      <c r="M25" s="3"/>
      <c r="P25" s="3"/>
      <c r="R25" s="3"/>
      <c r="S25" s="6"/>
      <c r="U25" s="3"/>
      <c r="W25" s="3"/>
      <c r="Z25" s="3"/>
    </row>
    <row r="26" spans="4:27" x14ac:dyDescent="0.25">
      <c r="E26" s="6"/>
      <c r="F26" s="3"/>
      <c r="G26" s="3"/>
      <c r="J26" s="3"/>
      <c r="K26" s="6"/>
      <c r="L26" s="3"/>
      <c r="M26" s="3"/>
      <c r="P26" s="3"/>
      <c r="R26" s="3"/>
      <c r="S26" s="6"/>
      <c r="U26" s="3"/>
      <c r="W26" s="3"/>
      <c r="Z26" s="3"/>
    </row>
    <row r="27" spans="4:27" x14ac:dyDescent="0.25">
      <c r="E27" s="6"/>
      <c r="F27" s="3"/>
      <c r="G27" s="3"/>
      <c r="J27" s="3"/>
      <c r="K27" s="6"/>
      <c r="L27" s="3"/>
      <c r="M27" s="3"/>
      <c r="P27" s="3"/>
      <c r="R27" s="3"/>
      <c r="S27" s="6"/>
      <c r="U27" s="3"/>
      <c r="W27" s="3"/>
      <c r="Z27" s="3"/>
    </row>
    <row r="28" spans="4:27" x14ac:dyDescent="0.25">
      <c r="E28" s="6"/>
      <c r="F28" s="3"/>
      <c r="G28" s="3"/>
      <c r="J28" s="3"/>
      <c r="K28" s="6"/>
      <c r="L28" s="3"/>
      <c r="M28" s="3"/>
      <c r="P28" s="3"/>
      <c r="R28" s="3"/>
      <c r="S28" s="6"/>
      <c r="U28" s="3"/>
      <c r="W28" s="3"/>
      <c r="Z28" s="3"/>
    </row>
    <row r="29" spans="4:27" x14ac:dyDescent="0.25">
      <c r="E29" s="6"/>
      <c r="F29" s="3"/>
      <c r="G29" s="3"/>
      <c r="J29" s="3"/>
      <c r="K29" s="6"/>
      <c r="L29" s="3"/>
      <c r="M29" s="3"/>
      <c r="P29" s="3"/>
      <c r="R29" s="3"/>
      <c r="S29" s="6"/>
      <c r="U29" s="3"/>
      <c r="W29" s="3"/>
      <c r="Z29" s="3"/>
    </row>
    <row r="30" spans="4:27" x14ac:dyDescent="0.25">
      <c r="E30" s="6"/>
      <c r="F30" s="3"/>
      <c r="G30" s="3"/>
      <c r="J30" s="3"/>
      <c r="K30" s="6"/>
      <c r="L30" s="3"/>
      <c r="M30" s="3"/>
      <c r="P30" s="3"/>
      <c r="R30" s="3"/>
      <c r="S30" s="6"/>
      <c r="U30" s="3"/>
      <c r="W30" s="3"/>
      <c r="Z30" s="3"/>
    </row>
    <row r="31" spans="4:27" x14ac:dyDescent="0.25">
      <c r="E31" s="6"/>
      <c r="G31" s="3"/>
      <c r="J31" s="3"/>
      <c r="K31" s="6"/>
      <c r="L31" s="3"/>
      <c r="M31" s="3"/>
      <c r="P31" s="3"/>
      <c r="R31" s="3"/>
      <c r="S31" s="6"/>
      <c r="U31" s="3"/>
      <c r="W31" s="3"/>
      <c r="Z31" s="3"/>
    </row>
    <row r="32" spans="4:27" x14ac:dyDescent="0.25">
      <c r="E32" s="6"/>
      <c r="G32" s="3"/>
      <c r="J32" s="3"/>
      <c r="K32" s="6"/>
      <c r="L32" s="3"/>
      <c r="M32" s="3"/>
      <c r="P32" s="3"/>
      <c r="R32" s="3"/>
      <c r="S32" s="6"/>
      <c r="U32" s="3"/>
      <c r="W32" s="3"/>
      <c r="Z32" s="3"/>
    </row>
    <row r="33" spans="12:12" x14ac:dyDescent="0.25">
      <c r="L33" s="3"/>
    </row>
    <row r="34" spans="12:12" x14ac:dyDescent="0.25">
      <c r="L34" s="3"/>
    </row>
    <row r="35" spans="12:12" x14ac:dyDescent="0.25">
      <c r="L35" s="3"/>
    </row>
  </sheetData>
  <mergeCells count="2">
    <mergeCell ref="A16:D16"/>
    <mergeCell ref="E1:AB2"/>
  </mergeCells>
  <pageMargins left="0.7" right="0.7" top="0.75" bottom="0.75" header="0.3" footer="0.3"/>
  <ignoredErrors>
    <ignoredError sqref="L19:L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228B-68F3-4A24-879B-B139076E3FFC}">
  <dimension ref="A1:AB45"/>
  <sheetViews>
    <sheetView zoomScale="110" zoomScaleNormal="110" workbookViewId="0">
      <selection activeCell="Q43" sqref="Q43"/>
    </sheetView>
  </sheetViews>
  <sheetFormatPr defaultRowHeight="15" x14ac:dyDescent="0.25"/>
  <cols>
    <col min="1" max="1" width="30.28515625" customWidth="1"/>
    <col min="4" max="4" width="13.85546875" customWidth="1"/>
    <col min="7" max="7" width="11.28515625" bestFit="1" customWidth="1"/>
    <col min="12" max="12" width="13.28515625" bestFit="1" customWidth="1"/>
    <col min="17" max="17" width="11.5703125" bestFit="1" customWidth="1"/>
    <col min="22" max="22" width="11.140625" bestFit="1" customWidth="1"/>
  </cols>
  <sheetData>
    <row r="1" spans="1:28" x14ac:dyDescent="0.25">
      <c r="E1" s="25" t="s">
        <v>56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.75" thickBot="1" x14ac:dyDescent="0.3">
      <c r="A2" t="s">
        <v>26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25">
      <c r="A3" s="7" t="s">
        <v>27</v>
      </c>
      <c r="B3" s="22">
        <v>0.6</v>
      </c>
      <c r="C3" s="8"/>
    </row>
    <row r="4" spans="1:28" x14ac:dyDescent="0.25">
      <c r="A4" s="9" t="s">
        <v>28</v>
      </c>
      <c r="B4" s="45">
        <v>0.4</v>
      </c>
      <c r="C4" s="11"/>
    </row>
    <row r="5" spans="1:28" x14ac:dyDescent="0.25">
      <c r="A5" s="9" t="s">
        <v>29</v>
      </c>
      <c r="B5" s="12">
        <v>0.1</v>
      </c>
      <c r="C5" s="11"/>
    </row>
    <row r="6" spans="1:28" x14ac:dyDescent="0.25">
      <c r="A6" s="9" t="s">
        <v>30</v>
      </c>
      <c r="B6" s="12">
        <v>0.2</v>
      </c>
      <c r="C6" s="11"/>
      <c r="E6" s="32" t="s">
        <v>57</v>
      </c>
      <c r="F6" s="32"/>
      <c r="G6" s="32"/>
      <c r="H6" s="1" t="s">
        <v>71</v>
      </c>
      <c r="I6" s="35" t="s">
        <v>72</v>
      </c>
      <c r="J6" s="34" t="s">
        <v>67</v>
      </c>
      <c r="K6" s="34" t="s">
        <v>66</v>
      </c>
      <c r="L6" s="34" t="s">
        <v>65</v>
      </c>
      <c r="M6" s="1" t="s">
        <v>0</v>
      </c>
      <c r="N6" s="1" t="s">
        <v>1</v>
      </c>
      <c r="O6" s="1" t="s">
        <v>2</v>
      </c>
      <c r="P6" s="1" t="s">
        <v>3</v>
      </c>
      <c r="Q6" s="1" t="s">
        <v>4</v>
      </c>
      <c r="R6" s="1" t="s">
        <v>5</v>
      </c>
      <c r="S6" s="1" t="s">
        <v>6</v>
      </c>
      <c r="T6" s="1" t="s">
        <v>7</v>
      </c>
      <c r="U6" s="26" t="s">
        <v>8</v>
      </c>
      <c r="V6" s="29" t="s">
        <v>9</v>
      </c>
      <c r="W6" s="1" t="s">
        <v>10</v>
      </c>
      <c r="X6" s="1" t="s">
        <v>11</v>
      </c>
    </row>
    <row r="7" spans="1:28" x14ac:dyDescent="0.25">
      <c r="A7" s="9" t="s">
        <v>102</v>
      </c>
      <c r="B7" s="46">
        <v>12</v>
      </c>
      <c r="C7" s="11" t="s">
        <v>33</v>
      </c>
      <c r="H7" s="1" t="s">
        <v>73</v>
      </c>
      <c r="I7" s="35" t="s">
        <v>74</v>
      </c>
      <c r="J7" s="1" t="s">
        <v>68</v>
      </c>
      <c r="K7" s="1" t="s">
        <v>69</v>
      </c>
      <c r="L7" s="1" t="s">
        <v>70</v>
      </c>
      <c r="M7" s="1" t="s">
        <v>12</v>
      </c>
      <c r="N7" s="1" t="s">
        <v>13</v>
      </c>
      <c r="O7" s="1" t="s">
        <v>14</v>
      </c>
      <c r="P7" s="1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26" t="s">
        <v>20</v>
      </c>
      <c r="V7" s="29" t="s">
        <v>21</v>
      </c>
      <c r="W7" s="1" t="s">
        <v>22</v>
      </c>
      <c r="X7" s="1" t="s">
        <v>23</v>
      </c>
    </row>
    <row r="8" spans="1:28" ht="15.75" thickBot="1" x14ac:dyDescent="0.3">
      <c r="A8" s="13" t="s">
        <v>32</v>
      </c>
      <c r="B8" s="14">
        <v>3</v>
      </c>
      <c r="C8" s="15" t="s">
        <v>33</v>
      </c>
      <c r="G8" t="s">
        <v>24</v>
      </c>
      <c r="H8" s="1">
        <v>137</v>
      </c>
      <c r="I8" s="35">
        <v>145</v>
      </c>
      <c r="J8" s="1">
        <v>164</v>
      </c>
      <c r="K8" s="1">
        <v>172</v>
      </c>
      <c r="L8" s="1">
        <v>181</v>
      </c>
      <c r="M8" s="1">
        <v>196</v>
      </c>
      <c r="N8" s="1">
        <v>204</v>
      </c>
      <c r="O8" s="1">
        <v>214</v>
      </c>
      <c r="P8" s="1">
        <v>227</v>
      </c>
      <c r="Q8" s="1">
        <v>220</v>
      </c>
      <c r="R8" s="1">
        <v>609</v>
      </c>
      <c r="S8" s="1">
        <v>554</v>
      </c>
      <c r="T8" s="1">
        <f>ROUNDUP(AA19,0)</f>
        <v>639</v>
      </c>
      <c r="U8" s="1">
        <f>ROUNDUP(AA20,0)</f>
        <v>1005</v>
      </c>
      <c r="V8" s="29"/>
      <c r="W8" s="1"/>
      <c r="X8" s="1"/>
    </row>
    <row r="9" spans="1:28" ht="15.75" thickBot="1" x14ac:dyDescent="0.3">
      <c r="G9" t="s">
        <v>25</v>
      </c>
      <c r="H9" s="1">
        <v>518</v>
      </c>
      <c r="I9" s="35">
        <v>742</v>
      </c>
      <c r="J9" s="1">
        <v>474</v>
      </c>
      <c r="K9" s="1">
        <v>504</v>
      </c>
      <c r="L9" s="1">
        <v>670</v>
      </c>
      <c r="M9" s="1">
        <v>809</v>
      </c>
      <c r="N9" s="1">
        <v>672</v>
      </c>
      <c r="O9" s="1">
        <v>700</v>
      </c>
      <c r="P9" s="1">
        <v>1148</v>
      </c>
      <c r="Q9" s="1">
        <v>490</v>
      </c>
      <c r="R9" s="1">
        <v>1218</v>
      </c>
      <c r="S9" s="1">
        <v>532</v>
      </c>
      <c r="T9" s="1">
        <v>644</v>
      </c>
      <c r="U9" s="26">
        <v>98</v>
      </c>
      <c r="V9" s="29"/>
      <c r="W9" s="1"/>
      <c r="X9" s="1"/>
    </row>
    <row r="10" spans="1:28" x14ac:dyDescent="0.25">
      <c r="A10" s="7" t="s">
        <v>31</v>
      </c>
      <c r="B10" s="16"/>
      <c r="C10" s="16"/>
      <c r="D10" s="8"/>
    </row>
    <row r="11" spans="1:28" x14ac:dyDescent="0.25">
      <c r="A11" s="17">
        <v>0</v>
      </c>
      <c r="B11" s="12">
        <v>-1</v>
      </c>
      <c r="C11" s="12"/>
      <c r="D11" s="11"/>
    </row>
    <row r="12" spans="1:28" x14ac:dyDescent="0.25">
      <c r="A12" s="17">
        <v>0.9</v>
      </c>
      <c r="B12" s="12">
        <v>0</v>
      </c>
      <c r="C12" s="12"/>
      <c r="D12" s="11"/>
      <c r="E12" s="33" t="s">
        <v>58</v>
      </c>
      <c r="F12" s="32"/>
      <c r="G12" s="32"/>
      <c r="H12" s="1" t="s">
        <v>71</v>
      </c>
      <c r="I12" s="1" t="s">
        <v>72</v>
      </c>
      <c r="J12" s="34" t="s">
        <v>67</v>
      </c>
      <c r="K12" s="34" t="s">
        <v>66</v>
      </c>
      <c r="L12" s="34" t="s">
        <v>65</v>
      </c>
      <c r="M12" s="1" t="s">
        <v>0</v>
      </c>
      <c r="N12" s="1" t="s">
        <v>1</v>
      </c>
      <c r="O12" s="1" t="s">
        <v>2</v>
      </c>
      <c r="P12" s="1" t="s">
        <v>3</v>
      </c>
      <c r="Q12" s="1" t="s">
        <v>4</v>
      </c>
      <c r="R12" s="1" t="s">
        <v>5</v>
      </c>
      <c r="S12" s="1" t="s">
        <v>6</v>
      </c>
      <c r="T12" s="1" t="s">
        <v>7</v>
      </c>
      <c r="U12" s="26" t="s">
        <v>8</v>
      </c>
      <c r="V12" s="29" t="s">
        <v>9</v>
      </c>
      <c r="W12" s="1" t="s">
        <v>10</v>
      </c>
      <c r="X12" s="1" t="s">
        <v>11</v>
      </c>
      <c r="Y12" s="1" t="s">
        <v>59</v>
      </c>
      <c r="Z12" s="1" t="s">
        <v>60</v>
      </c>
      <c r="AA12" s="1" t="s">
        <v>79</v>
      </c>
    </row>
    <row r="13" spans="1:28" x14ac:dyDescent="0.25">
      <c r="A13" s="17">
        <v>1.5</v>
      </c>
      <c r="B13" s="12">
        <v>1</v>
      </c>
      <c r="C13" s="12"/>
      <c r="D13" s="11"/>
      <c r="H13" s="1" t="s">
        <v>73</v>
      </c>
      <c r="I13" s="1" t="s">
        <v>74</v>
      </c>
      <c r="J13" s="1" t="s">
        <v>68</v>
      </c>
      <c r="K13" s="1" t="s">
        <v>69</v>
      </c>
      <c r="L13" s="1" t="s">
        <v>70</v>
      </c>
      <c r="M13" s="1" t="s">
        <v>12</v>
      </c>
      <c r="N13" s="1" t="s">
        <v>13</v>
      </c>
      <c r="O13" s="1" t="s">
        <v>14</v>
      </c>
      <c r="P13" s="1" t="s">
        <v>15</v>
      </c>
      <c r="Q13" s="1" t="s">
        <v>16</v>
      </c>
      <c r="R13" s="1" t="s">
        <v>17</v>
      </c>
      <c r="S13" s="1" t="s">
        <v>18</v>
      </c>
      <c r="T13" s="1" t="s">
        <v>19</v>
      </c>
      <c r="U13" s="26" t="s">
        <v>20</v>
      </c>
      <c r="V13" s="29" t="s">
        <v>21</v>
      </c>
      <c r="W13" s="1" t="s">
        <v>22</v>
      </c>
      <c r="X13" s="1" t="s">
        <v>23</v>
      </c>
      <c r="Y13" s="1" t="s">
        <v>53</v>
      </c>
      <c r="Z13" s="1" t="s">
        <v>61</v>
      </c>
      <c r="AA13" s="1" t="s">
        <v>80</v>
      </c>
    </row>
    <row r="14" spans="1:28" x14ac:dyDescent="0.25">
      <c r="A14" s="17">
        <v>2</v>
      </c>
      <c r="B14" s="12">
        <v>2</v>
      </c>
      <c r="C14" s="12"/>
      <c r="D14" s="11"/>
      <c r="G14" t="s">
        <v>24</v>
      </c>
      <c r="H14" s="1">
        <v>0</v>
      </c>
      <c r="I14" s="1">
        <v>0</v>
      </c>
      <c r="J14" s="1">
        <v>0</v>
      </c>
      <c r="K14" s="1">
        <f>ROUNDUP(AA22,0)</f>
        <v>292</v>
      </c>
      <c r="L14" s="1">
        <f>ROUNDUP(AA23,0)</f>
        <v>302</v>
      </c>
      <c r="M14" s="1">
        <f>ROUNDUP(AA24,0)</f>
        <v>339</v>
      </c>
      <c r="N14" s="1">
        <f>ROUNDUP(AA25,0)</f>
        <v>371</v>
      </c>
      <c r="O14" s="1">
        <f>ROUNDUP(AA26,0)</f>
        <v>380</v>
      </c>
      <c r="P14" s="1">
        <f>ROUNDUP(AA27,0)</f>
        <v>404</v>
      </c>
      <c r="Q14" s="1">
        <f>ROUNDUP(AA28,0)</f>
        <v>447</v>
      </c>
      <c r="R14" s="1">
        <f>ROUNDUP(AA29,0)</f>
        <v>442</v>
      </c>
      <c r="S14" s="1">
        <f>ROUNDUP(AA30,0)</f>
        <v>475</v>
      </c>
      <c r="T14" s="1">
        <f>ROUNDUP(AA31,0)</f>
        <v>491</v>
      </c>
      <c r="U14" s="1">
        <f>ROUNDUP(AA32,0)</f>
        <v>485</v>
      </c>
      <c r="V14" s="29">
        <f>ROUNDUP(AA33,0)</f>
        <v>658</v>
      </c>
      <c r="W14" s="1">
        <f>ROUNDUP(AA34,0)</f>
        <v>1010</v>
      </c>
      <c r="X14" s="1">
        <f>ROUNDUP(AA35,0)</f>
        <v>777</v>
      </c>
      <c r="Y14" s="1">
        <f>ROUNDUP(AA36,0)</f>
        <v>525</v>
      </c>
      <c r="Z14" s="1">
        <f>ROUNDUP(AA37,0)</f>
        <v>675</v>
      </c>
      <c r="AA14" s="26">
        <f>ROUNDUP(AA38,0)</f>
        <v>543</v>
      </c>
    </row>
    <row r="15" spans="1:28" x14ac:dyDescent="0.25">
      <c r="A15" s="9"/>
      <c r="B15" s="12"/>
      <c r="C15" s="12"/>
      <c r="D15" s="11"/>
      <c r="G15" t="s">
        <v>25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26">
        <v>0</v>
      </c>
      <c r="V15" s="29">
        <v>0</v>
      </c>
      <c r="W15" s="1">
        <v>0</v>
      </c>
      <c r="X15" s="1">
        <v>196</v>
      </c>
      <c r="Y15" s="26">
        <v>238</v>
      </c>
      <c r="Z15" s="26">
        <v>42</v>
      </c>
      <c r="AA15" s="26">
        <v>70</v>
      </c>
    </row>
    <row r="16" spans="1:28" ht="15.75" thickBot="1" x14ac:dyDescent="0.3">
      <c r="A16" s="19" t="s">
        <v>47</v>
      </c>
      <c r="B16" s="20"/>
      <c r="C16" s="20"/>
      <c r="D16" s="21"/>
    </row>
    <row r="18" spans="3:27" ht="102.75" customHeight="1" x14ac:dyDescent="0.25">
      <c r="F18" s="4" t="s">
        <v>34</v>
      </c>
      <c r="G18" s="3" t="s">
        <v>36</v>
      </c>
      <c r="H18" s="4" t="s">
        <v>37</v>
      </c>
      <c r="J18" s="3" t="s">
        <v>38</v>
      </c>
      <c r="L18" s="4" t="s">
        <v>39</v>
      </c>
      <c r="M18" s="3" t="s">
        <v>40</v>
      </c>
      <c r="N18" s="4" t="s">
        <v>41</v>
      </c>
      <c r="P18" s="3" t="s">
        <v>36</v>
      </c>
      <c r="Q18" t="s">
        <v>44</v>
      </c>
      <c r="R18" s="3" t="s">
        <v>40</v>
      </c>
      <c r="U18" s="3" t="s">
        <v>54</v>
      </c>
      <c r="V18" s="4" t="s">
        <v>45</v>
      </c>
      <c r="W18" s="3" t="s">
        <v>36</v>
      </c>
      <c r="X18" s="4" t="s">
        <v>46</v>
      </c>
      <c r="Z18" s="3" t="s">
        <v>48</v>
      </c>
    </row>
    <row r="19" spans="3:27" x14ac:dyDescent="0.25">
      <c r="C19" t="s">
        <v>75</v>
      </c>
      <c r="D19" t="s">
        <v>50</v>
      </c>
      <c r="E19" s="6" t="s">
        <v>76</v>
      </c>
      <c r="F19" s="3">
        <f>Q8</f>
        <v>220</v>
      </c>
      <c r="G19" s="3" t="s">
        <v>35</v>
      </c>
      <c r="H19" s="23">
        <f>$B$3</f>
        <v>0.6</v>
      </c>
      <c r="I19" t="s">
        <v>43</v>
      </c>
      <c r="J19" s="3" t="s">
        <v>38</v>
      </c>
      <c r="K19" s="6" t="s">
        <v>42</v>
      </c>
      <c r="L19" s="3">
        <f>AVERAGE(H9:S9)</f>
        <v>706.41666666666663</v>
      </c>
      <c r="M19" s="3" t="s">
        <v>35</v>
      </c>
      <c r="N19">
        <f>$B$4</f>
        <v>0.4</v>
      </c>
      <c r="O19" t="s">
        <v>77</v>
      </c>
      <c r="P19" s="3" t="s">
        <v>35</v>
      </c>
      <c r="Q19">
        <f>1+$B$5</f>
        <v>1.1000000000000001</v>
      </c>
      <c r="R19" s="3" t="s">
        <v>35</v>
      </c>
      <c r="S19" s="6" t="s">
        <v>42</v>
      </c>
      <c r="T19">
        <v>1</v>
      </c>
      <c r="U19" s="3" t="s">
        <v>38</v>
      </c>
      <c r="V19">
        <f>$B$6</f>
        <v>0.2</v>
      </c>
      <c r="W19" s="3" t="s">
        <v>35</v>
      </c>
      <c r="X19">
        <v>2</v>
      </c>
      <c r="Y19" t="s">
        <v>43</v>
      </c>
      <c r="Z19" s="3" t="s">
        <v>48</v>
      </c>
      <c r="AA19">
        <f>((F19*H19)+(L19*N19))*Q19*(1+V19*X19)</f>
        <v>638.43266666666671</v>
      </c>
    </row>
    <row r="20" spans="3:27" x14ac:dyDescent="0.25">
      <c r="C20" t="s">
        <v>75</v>
      </c>
      <c r="D20" t="s">
        <v>51</v>
      </c>
      <c r="E20" s="6" t="s">
        <v>76</v>
      </c>
      <c r="F20" s="3">
        <v>609</v>
      </c>
      <c r="G20" s="3" t="s">
        <v>35</v>
      </c>
      <c r="H20" s="23">
        <f>$B$3</f>
        <v>0.6</v>
      </c>
      <c r="I20" t="s">
        <v>43</v>
      </c>
      <c r="J20" s="3" t="s">
        <v>38</v>
      </c>
      <c r="K20" s="6" t="s">
        <v>42</v>
      </c>
      <c r="L20" s="3">
        <f>AVERAGE(I9:T9)</f>
        <v>716.91666666666663</v>
      </c>
      <c r="M20" s="3" t="s">
        <v>35</v>
      </c>
      <c r="N20">
        <f>$B$4</f>
        <v>0.4</v>
      </c>
      <c r="O20" t="s">
        <v>77</v>
      </c>
      <c r="P20" s="3" t="s">
        <v>35</v>
      </c>
      <c r="Q20">
        <f>1+$B$5</f>
        <v>1.1000000000000001</v>
      </c>
      <c r="R20" s="3" t="s">
        <v>35</v>
      </c>
      <c r="S20" s="6" t="s">
        <v>42</v>
      </c>
      <c r="T20">
        <v>1</v>
      </c>
      <c r="U20" s="3" t="s">
        <v>38</v>
      </c>
      <c r="V20">
        <f>$B$6</f>
        <v>0.2</v>
      </c>
      <c r="W20" s="3" t="s">
        <v>35</v>
      </c>
      <c r="X20">
        <v>2</v>
      </c>
      <c r="Y20" t="s">
        <v>43</v>
      </c>
      <c r="Z20" s="3" t="s">
        <v>48</v>
      </c>
      <c r="AA20">
        <f>((F20*H20)+(L20*N20))*Q20*(1+V20*X20)</f>
        <v>1004.3366666666666</v>
      </c>
    </row>
    <row r="21" spans="3:27" x14ac:dyDescent="0.25">
      <c r="E21" s="6"/>
      <c r="F21" s="3"/>
      <c r="G21" s="3"/>
      <c r="H21" s="23"/>
      <c r="J21" s="3"/>
      <c r="K21" s="6"/>
      <c r="L21" s="3"/>
      <c r="M21" s="3"/>
      <c r="P21" s="3"/>
      <c r="R21" s="3"/>
      <c r="S21" s="6"/>
      <c r="U21" s="3"/>
      <c r="W21" s="3"/>
      <c r="Z21" s="3"/>
    </row>
    <row r="22" spans="3:27" x14ac:dyDescent="0.25">
      <c r="C22" t="s">
        <v>78</v>
      </c>
      <c r="D22" t="s">
        <v>69</v>
      </c>
      <c r="E22" s="6" t="s">
        <v>76</v>
      </c>
      <c r="F22" s="3">
        <f>H14</f>
        <v>0</v>
      </c>
      <c r="G22" s="3" t="s">
        <v>35</v>
      </c>
      <c r="H22" s="23">
        <f>$B$3</f>
        <v>0.6</v>
      </c>
      <c r="I22" t="s">
        <v>43</v>
      </c>
      <c r="J22" s="3" t="s">
        <v>38</v>
      </c>
      <c r="K22" s="6" t="s">
        <v>42</v>
      </c>
      <c r="L22">
        <f>AVERAGEIF(J9,"&gt;0")</f>
        <v>474</v>
      </c>
      <c r="M22" s="3" t="s">
        <v>35</v>
      </c>
      <c r="N22">
        <f>$B$4</f>
        <v>0.4</v>
      </c>
      <c r="O22" t="s">
        <v>77</v>
      </c>
      <c r="P22" s="3" t="s">
        <v>35</v>
      </c>
      <c r="Q22">
        <f>1+$B$5</f>
        <v>1.1000000000000001</v>
      </c>
      <c r="R22" s="3" t="s">
        <v>35</v>
      </c>
      <c r="S22" s="6" t="s">
        <v>42</v>
      </c>
      <c r="T22">
        <v>1</v>
      </c>
      <c r="U22" s="3" t="s">
        <v>38</v>
      </c>
      <c r="V22">
        <f>$B$6</f>
        <v>0.2</v>
      </c>
      <c r="W22" s="3" t="s">
        <v>35</v>
      </c>
      <c r="X22">
        <v>2</v>
      </c>
      <c r="Y22" t="s">
        <v>43</v>
      </c>
      <c r="Z22" s="3" t="s">
        <v>48</v>
      </c>
      <c r="AA22">
        <f>((F22*H22)+(L22*N22))*Q22*(1+V22*X22)</f>
        <v>291.98400000000004</v>
      </c>
    </row>
    <row r="23" spans="3:27" x14ac:dyDescent="0.25">
      <c r="C23" t="s">
        <v>78</v>
      </c>
      <c r="D23" t="s">
        <v>70</v>
      </c>
      <c r="E23" s="6" t="s">
        <v>76</v>
      </c>
      <c r="F23" s="3">
        <f>I14</f>
        <v>0</v>
      </c>
      <c r="G23" s="3" t="s">
        <v>35</v>
      </c>
      <c r="H23" s="23">
        <f>$B$3</f>
        <v>0.6</v>
      </c>
      <c r="I23" t="s">
        <v>43</v>
      </c>
      <c r="J23" s="3" t="s">
        <v>38</v>
      </c>
      <c r="K23" s="6" t="s">
        <v>42</v>
      </c>
      <c r="L23">
        <f>AVERAGEIF(J9:K9,"&gt;0")</f>
        <v>489</v>
      </c>
      <c r="M23" s="3" t="s">
        <v>35</v>
      </c>
      <c r="N23">
        <f>$B$4</f>
        <v>0.4</v>
      </c>
      <c r="O23" t="s">
        <v>77</v>
      </c>
      <c r="P23" s="3" t="s">
        <v>35</v>
      </c>
      <c r="Q23">
        <f>1+$B$5</f>
        <v>1.1000000000000001</v>
      </c>
      <c r="R23" s="3" t="s">
        <v>35</v>
      </c>
      <c r="S23" s="6" t="s">
        <v>42</v>
      </c>
      <c r="T23">
        <v>1</v>
      </c>
      <c r="U23" s="3" t="s">
        <v>38</v>
      </c>
      <c r="V23">
        <f>$B$6</f>
        <v>0.2</v>
      </c>
      <c r="W23" s="3" t="s">
        <v>35</v>
      </c>
      <c r="X23">
        <v>2</v>
      </c>
      <c r="Y23" t="s">
        <v>43</v>
      </c>
      <c r="Z23" s="3" t="s">
        <v>48</v>
      </c>
      <c r="AA23">
        <f>((F23*H23)+(L23*N23))*Q23*(1+V23*X23)</f>
        <v>301.22400000000005</v>
      </c>
    </row>
    <row r="24" spans="3:27" x14ac:dyDescent="0.25">
      <c r="C24" t="s">
        <v>78</v>
      </c>
      <c r="D24" t="s">
        <v>12</v>
      </c>
      <c r="E24" s="6" t="s">
        <v>76</v>
      </c>
      <c r="F24" s="3">
        <f>J14</f>
        <v>0</v>
      </c>
      <c r="G24" s="3" t="s">
        <v>35</v>
      </c>
      <c r="H24" s="23">
        <f>$B$3</f>
        <v>0.6</v>
      </c>
      <c r="I24" t="s">
        <v>43</v>
      </c>
      <c r="J24" s="3" t="s">
        <v>38</v>
      </c>
      <c r="K24" s="6" t="s">
        <v>42</v>
      </c>
      <c r="L24">
        <f>AVERAGEIF(J9:L9,"&gt;0")</f>
        <v>549.33333333333337</v>
      </c>
      <c r="M24" s="3" t="s">
        <v>35</v>
      </c>
      <c r="N24">
        <f>$B$4</f>
        <v>0.4</v>
      </c>
      <c r="O24" t="s">
        <v>77</v>
      </c>
      <c r="P24" s="3" t="s">
        <v>35</v>
      </c>
      <c r="Q24">
        <f>1+$B$5</f>
        <v>1.1000000000000001</v>
      </c>
      <c r="R24" s="3" t="s">
        <v>35</v>
      </c>
      <c r="S24" s="6" t="s">
        <v>42</v>
      </c>
      <c r="T24">
        <v>1</v>
      </c>
      <c r="U24" s="3" t="s">
        <v>38</v>
      </c>
      <c r="V24">
        <f>$B$6</f>
        <v>0.2</v>
      </c>
      <c r="W24" s="3" t="s">
        <v>35</v>
      </c>
      <c r="X24">
        <v>2</v>
      </c>
      <c r="Y24" t="s">
        <v>43</v>
      </c>
      <c r="Z24" s="3" t="s">
        <v>48</v>
      </c>
      <c r="AA24">
        <f>((F24*H24)+(L24*N24))*Q24*(1+V24*X24)</f>
        <v>338.38933333333335</v>
      </c>
    </row>
    <row r="25" spans="3:27" x14ac:dyDescent="0.25">
      <c r="C25" t="s">
        <v>78</v>
      </c>
      <c r="D25" t="s">
        <v>13</v>
      </c>
      <c r="E25" s="6" t="s">
        <v>76</v>
      </c>
      <c r="F25" s="3">
        <f>K14</f>
        <v>292</v>
      </c>
      <c r="G25" s="3" t="s">
        <v>35</v>
      </c>
      <c r="H25" s="23">
        <f>$B$3</f>
        <v>0.6</v>
      </c>
      <c r="I25" t="s">
        <v>43</v>
      </c>
      <c r="J25" s="3" t="s">
        <v>38</v>
      </c>
      <c r="K25" s="6" t="s">
        <v>42</v>
      </c>
      <c r="L25">
        <f>AVERAGEIF(J9:M9,"&gt;0")</f>
        <v>614.25</v>
      </c>
      <c r="M25" s="3" t="s">
        <v>35</v>
      </c>
      <c r="N25">
        <f>$B$4</f>
        <v>0.4</v>
      </c>
      <c r="O25" t="s">
        <v>77</v>
      </c>
      <c r="P25" s="3" t="s">
        <v>35</v>
      </c>
      <c r="Q25">
        <f>1+$B$5</f>
        <v>1.1000000000000001</v>
      </c>
      <c r="R25" s="3" t="s">
        <v>35</v>
      </c>
      <c r="S25" s="6" t="s">
        <v>42</v>
      </c>
      <c r="T25">
        <v>1</v>
      </c>
      <c r="U25" s="3" t="s">
        <v>38</v>
      </c>
      <c r="V25">
        <f>$B$6</f>
        <v>0.2</v>
      </c>
      <c r="W25" s="3" t="s">
        <v>35</v>
      </c>
      <c r="X25">
        <v>-1</v>
      </c>
      <c r="Y25" t="s">
        <v>43</v>
      </c>
      <c r="Z25" s="3" t="s">
        <v>48</v>
      </c>
      <c r="AA25">
        <f>((F25*H25)+(L25*N25))*Q25*(1+V25*X25)</f>
        <v>370.39200000000005</v>
      </c>
    </row>
    <row r="26" spans="3:27" x14ac:dyDescent="0.25">
      <c r="C26" t="s">
        <v>78</v>
      </c>
      <c r="D26" t="s">
        <v>14</v>
      </c>
      <c r="E26" s="6" t="s">
        <v>76</v>
      </c>
      <c r="F26" s="3">
        <f>L14</f>
        <v>302</v>
      </c>
      <c r="G26" s="3" t="s">
        <v>35</v>
      </c>
      <c r="H26" s="23">
        <f>$B$3</f>
        <v>0.6</v>
      </c>
      <c r="I26" t="s">
        <v>43</v>
      </c>
      <c r="J26" s="3" t="s">
        <v>38</v>
      </c>
      <c r="K26" s="6" t="s">
        <v>42</v>
      </c>
      <c r="L26">
        <f>AVERAGEIF(J9:N9,"&gt;0")</f>
        <v>625.79999999999995</v>
      </c>
      <c r="M26" s="3" t="s">
        <v>35</v>
      </c>
      <c r="N26">
        <f>$B$4</f>
        <v>0.4</v>
      </c>
      <c r="O26" t="s">
        <v>77</v>
      </c>
      <c r="P26" s="3" t="s">
        <v>35</v>
      </c>
      <c r="Q26">
        <f>1+$B$5</f>
        <v>1.1000000000000001</v>
      </c>
      <c r="R26" s="3" t="s">
        <v>35</v>
      </c>
      <c r="S26" s="6" t="s">
        <v>42</v>
      </c>
      <c r="T26">
        <v>1</v>
      </c>
      <c r="U26" s="3" t="s">
        <v>38</v>
      </c>
      <c r="V26">
        <f>$B$6</f>
        <v>0.2</v>
      </c>
      <c r="W26" s="3" t="s">
        <v>35</v>
      </c>
      <c r="X26">
        <v>-1</v>
      </c>
      <c r="Y26" t="s">
        <v>43</v>
      </c>
      <c r="Z26" s="3" t="s">
        <v>48</v>
      </c>
      <c r="AA26">
        <f>((F26*H26)+(L26*N26))*Q26*(1+V26*X26)</f>
        <v>379.73760000000004</v>
      </c>
    </row>
    <row r="27" spans="3:27" x14ac:dyDescent="0.25">
      <c r="C27" t="s">
        <v>78</v>
      </c>
      <c r="D27" t="s">
        <v>15</v>
      </c>
      <c r="E27" s="6" t="s">
        <v>76</v>
      </c>
      <c r="F27" s="3">
        <f>M14</f>
        <v>339</v>
      </c>
      <c r="G27" s="3" t="s">
        <v>35</v>
      </c>
      <c r="H27" s="23">
        <f>$B$3</f>
        <v>0.6</v>
      </c>
      <c r="I27" t="s">
        <v>43</v>
      </c>
      <c r="J27" s="3" t="s">
        <v>38</v>
      </c>
      <c r="K27" s="6" t="s">
        <v>42</v>
      </c>
      <c r="L27">
        <f>AVERAGEIF(J9:O9,"&gt;0")</f>
        <v>638.16666666666663</v>
      </c>
      <c r="M27" s="3" t="s">
        <v>35</v>
      </c>
      <c r="N27">
        <f>$B$4</f>
        <v>0.4</v>
      </c>
      <c r="O27" t="s">
        <v>77</v>
      </c>
      <c r="P27" s="3" t="s">
        <v>35</v>
      </c>
      <c r="Q27">
        <f>1+$B$5</f>
        <v>1.1000000000000001</v>
      </c>
      <c r="R27" s="3" t="s">
        <v>35</v>
      </c>
      <c r="S27" s="6" t="s">
        <v>42</v>
      </c>
      <c r="T27">
        <v>1</v>
      </c>
      <c r="U27" s="3" t="s">
        <v>38</v>
      </c>
      <c r="V27">
        <f>$B$6</f>
        <v>0.2</v>
      </c>
      <c r="W27" s="3" t="s">
        <v>35</v>
      </c>
      <c r="X27">
        <v>-1</v>
      </c>
      <c r="Y27" t="s">
        <v>43</v>
      </c>
      <c r="Z27" s="3" t="s">
        <v>48</v>
      </c>
      <c r="AA27">
        <f>((F27*H27)+(L27*N27))*Q27*(1+V27*X27)</f>
        <v>403.62666666666672</v>
      </c>
    </row>
    <row r="28" spans="3:27" x14ac:dyDescent="0.25">
      <c r="C28" t="s">
        <v>78</v>
      </c>
      <c r="D28" t="s">
        <v>103</v>
      </c>
      <c r="E28" s="6" t="s">
        <v>76</v>
      </c>
      <c r="F28" s="3">
        <f>N14</f>
        <v>371</v>
      </c>
      <c r="G28" s="3" t="s">
        <v>35</v>
      </c>
      <c r="H28" s="23">
        <f>$B$3</f>
        <v>0.6</v>
      </c>
      <c r="I28" t="s">
        <v>43</v>
      </c>
      <c r="J28" s="3" t="s">
        <v>38</v>
      </c>
      <c r="K28" s="6" t="s">
        <v>42</v>
      </c>
      <c r="L28">
        <f>AVERAGEIF(J9:P9,"&gt;0")</f>
        <v>711</v>
      </c>
      <c r="M28" s="3" t="s">
        <v>35</v>
      </c>
      <c r="N28">
        <f>$B$4</f>
        <v>0.4</v>
      </c>
      <c r="O28" t="s">
        <v>77</v>
      </c>
      <c r="P28" s="3" t="s">
        <v>35</v>
      </c>
      <c r="Q28">
        <f>1+$B$5</f>
        <v>1.1000000000000001</v>
      </c>
      <c r="R28" s="3" t="s">
        <v>35</v>
      </c>
      <c r="S28" s="6" t="s">
        <v>42</v>
      </c>
      <c r="T28">
        <v>1</v>
      </c>
      <c r="U28" s="3" t="s">
        <v>38</v>
      </c>
      <c r="V28">
        <f>$B$6</f>
        <v>0.2</v>
      </c>
      <c r="W28" s="3" t="s">
        <v>35</v>
      </c>
      <c r="X28">
        <v>-1</v>
      </c>
      <c r="Y28" t="s">
        <v>43</v>
      </c>
      <c r="Z28" s="3" t="s">
        <v>48</v>
      </c>
      <c r="AA28">
        <f>((F28*H28)+(L28*N28))*Q28*(1+V28*X28)</f>
        <v>446.16000000000008</v>
      </c>
    </row>
    <row r="29" spans="3:27" x14ac:dyDescent="0.25">
      <c r="C29" t="s">
        <v>78</v>
      </c>
      <c r="D29" t="s">
        <v>104</v>
      </c>
      <c r="E29" s="6" t="s">
        <v>76</v>
      </c>
      <c r="F29" s="3">
        <f>O14</f>
        <v>380</v>
      </c>
      <c r="G29" s="3" t="s">
        <v>35</v>
      </c>
      <c r="H29" s="23">
        <f>$B$3</f>
        <v>0.6</v>
      </c>
      <c r="I29" t="s">
        <v>43</v>
      </c>
      <c r="J29" s="3" t="s">
        <v>38</v>
      </c>
      <c r="K29" s="6" t="s">
        <v>42</v>
      </c>
      <c r="L29">
        <f>AVERAGEIF(J9:Q9,"&gt;0")</f>
        <v>683.375</v>
      </c>
      <c r="M29" s="3" t="s">
        <v>35</v>
      </c>
      <c r="N29">
        <f>$B$4</f>
        <v>0.4</v>
      </c>
      <c r="O29" t="s">
        <v>77</v>
      </c>
      <c r="P29" s="3" t="s">
        <v>35</v>
      </c>
      <c r="Q29">
        <f>1+$B$5</f>
        <v>1.1000000000000001</v>
      </c>
      <c r="R29" s="3" t="s">
        <v>35</v>
      </c>
      <c r="S29" s="6" t="s">
        <v>42</v>
      </c>
      <c r="T29">
        <v>1</v>
      </c>
      <c r="U29" s="3" t="s">
        <v>38</v>
      </c>
      <c r="V29">
        <f>$B$6</f>
        <v>0.2</v>
      </c>
      <c r="W29" s="3" t="s">
        <v>35</v>
      </c>
      <c r="X29">
        <v>-1</v>
      </c>
      <c r="Y29" t="s">
        <v>43</v>
      </c>
      <c r="Z29" s="3" t="s">
        <v>48</v>
      </c>
      <c r="AA29">
        <f>((F29*H29)+(L29*N29))*Q29*(1+V29*X29)</f>
        <v>441.18800000000005</v>
      </c>
    </row>
    <row r="30" spans="3:27" x14ac:dyDescent="0.25">
      <c r="C30" t="s">
        <v>78</v>
      </c>
      <c r="D30" t="s">
        <v>49</v>
      </c>
      <c r="E30" s="6" t="s">
        <v>76</v>
      </c>
      <c r="F30" s="3">
        <f>P14</f>
        <v>404</v>
      </c>
      <c r="G30" s="3" t="s">
        <v>35</v>
      </c>
      <c r="H30" s="23">
        <f>$B$3</f>
        <v>0.6</v>
      </c>
      <c r="I30" t="s">
        <v>43</v>
      </c>
      <c r="J30" s="3" t="s">
        <v>38</v>
      </c>
      <c r="K30" s="6" t="s">
        <v>42</v>
      </c>
      <c r="L30">
        <f>AVERAGEIF(J9:R9,"&gt;0")</f>
        <v>742.77777777777783</v>
      </c>
      <c r="M30" s="3" t="s">
        <v>35</v>
      </c>
      <c r="N30">
        <f>$B$4</f>
        <v>0.4</v>
      </c>
      <c r="O30" t="s">
        <v>77</v>
      </c>
      <c r="P30" s="3" t="s">
        <v>35</v>
      </c>
      <c r="Q30">
        <f>1+$B$5</f>
        <v>1.1000000000000001</v>
      </c>
      <c r="R30" s="3" t="s">
        <v>35</v>
      </c>
      <c r="S30" s="6" t="s">
        <v>42</v>
      </c>
      <c r="T30">
        <v>1</v>
      </c>
      <c r="U30" s="3" t="s">
        <v>38</v>
      </c>
      <c r="V30">
        <f>$B$6</f>
        <v>0.2</v>
      </c>
      <c r="W30" s="3" t="s">
        <v>35</v>
      </c>
      <c r="X30">
        <v>-1</v>
      </c>
      <c r="Y30" t="s">
        <v>43</v>
      </c>
      <c r="Z30" s="3" t="s">
        <v>48</v>
      </c>
      <c r="AA30">
        <f>((F30*H30)+(L30*N30))*Q30*(1+V30*X30)</f>
        <v>474.76977777777785</v>
      </c>
    </row>
    <row r="31" spans="3:27" x14ac:dyDescent="0.25">
      <c r="C31" t="s">
        <v>78</v>
      </c>
      <c r="D31" t="s">
        <v>50</v>
      </c>
      <c r="E31" s="6" t="s">
        <v>76</v>
      </c>
      <c r="F31" s="3">
        <f>Q14</f>
        <v>447</v>
      </c>
      <c r="G31" s="3" t="s">
        <v>35</v>
      </c>
      <c r="H31" s="23">
        <f>$B$3</f>
        <v>0.6</v>
      </c>
      <c r="I31" t="s">
        <v>43</v>
      </c>
      <c r="J31" s="3" t="s">
        <v>38</v>
      </c>
      <c r="K31" s="6" t="s">
        <v>42</v>
      </c>
      <c r="L31" s="3">
        <f>AVERAGEIF(J9:S9,"&gt;0")</f>
        <v>721.7</v>
      </c>
      <c r="M31" s="3" t="s">
        <v>35</v>
      </c>
      <c r="N31">
        <f>$B$4</f>
        <v>0.4</v>
      </c>
      <c r="O31" t="s">
        <v>77</v>
      </c>
      <c r="P31" s="3" t="s">
        <v>35</v>
      </c>
      <c r="Q31">
        <f>1+$B$5</f>
        <v>1.1000000000000001</v>
      </c>
      <c r="R31" s="3" t="s">
        <v>35</v>
      </c>
      <c r="S31" s="6" t="s">
        <v>42</v>
      </c>
      <c r="T31">
        <v>1</v>
      </c>
      <c r="U31" s="3" t="s">
        <v>38</v>
      </c>
      <c r="V31">
        <f>$B$6</f>
        <v>0.2</v>
      </c>
      <c r="W31" s="3" t="s">
        <v>35</v>
      </c>
      <c r="X31">
        <v>-1</v>
      </c>
      <c r="Y31" t="s">
        <v>43</v>
      </c>
      <c r="Z31" s="3" t="s">
        <v>48</v>
      </c>
      <c r="AA31">
        <f>((F31*H31)+(L31*N31))*Q31*(1+V31*X31)</f>
        <v>490.0544000000001</v>
      </c>
    </row>
    <row r="32" spans="3:27" x14ac:dyDescent="0.25">
      <c r="C32" t="s">
        <v>78</v>
      </c>
      <c r="D32" t="s">
        <v>51</v>
      </c>
      <c r="E32" s="6" t="s">
        <v>76</v>
      </c>
      <c r="F32" s="3">
        <f>R14</f>
        <v>442</v>
      </c>
      <c r="G32" s="3" t="s">
        <v>35</v>
      </c>
      <c r="H32" s="23">
        <f>$B$3</f>
        <v>0.6</v>
      </c>
      <c r="I32" t="s">
        <v>43</v>
      </c>
      <c r="J32" s="3" t="s">
        <v>38</v>
      </c>
      <c r="K32" s="6" t="s">
        <v>42</v>
      </c>
      <c r="L32" s="3">
        <f>AVERAGEIF(J9:T9,"&gt;0")</f>
        <v>714.63636363636363</v>
      </c>
      <c r="M32" s="3" t="s">
        <v>35</v>
      </c>
      <c r="N32">
        <f>$B$4</f>
        <v>0.4</v>
      </c>
      <c r="O32" t="s">
        <v>77</v>
      </c>
      <c r="P32" s="3" t="s">
        <v>35</v>
      </c>
      <c r="Q32">
        <f>1+$B$5</f>
        <v>1.1000000000000001</v>
      </c>
      <c r="R32" s="3" t="s">
        <v>35</v>
      </c>
      <c r="S32" s="6" t="s">
        <v>42</v>
      </c>
      <c r="T32">
        <v>1</v>
      </c>
      <c r="U32" s="3" t="s">
        <v>38</v>
      </c>
      <c r="V32">
        <f>$B$6</f>
        <v>0.2</v>
      </c>
      <c r="W32" s="3" t="s">
        <v>35</v>
      </c>
      <c r="X32">
        <v>-1</v>
      </c>
      <c r="Y32" t="s">
        <v>43</v>
      </c>
      <c r="Z32" s="3" t="s">
        <v>48</v>
      </c>
      <c r="AA32">
        <f t="shared" ref="AA32:AA38" si="0">((F32*H32)+(L32*N32))*Q32*(1+V32*X32)</f>
        <v>484.928</v>
      </c>
    </row>
    <row r="33" spans="1:27" x14ac:dyDescent="0.25">
      <c r="C33" t="s">
        <v>78</v>
      </c>
      <c r="D33" t="s">
        <v>52</v>
      </c>
      <c r="E33" s="6" t="s">
        <v>76</v>
      </c>
      <c r="F33" s="3">
        <f>S8</f>
        <v>554</v>
      </c>
      <c r="G33" s="3" t="s">
        <v>35</v>
      </c>
      <c r="H33" s="23">
        <f>$B$3</f>
        <v>0.6</v>
      </c>
      <c r="I33" t="s">
        <v>43</v>
      </c>
      <c r="J33" s="3" t="s">
        <v>38</v>
      </c>
      <c r="K33" s="6" t="s">
        <v>42</v>
      </c>
      <c r="L33" s="3">
        <f>AVERAGEIF(J9:U9,"&gt;0")</f>
        <v>663.25</v>
      </c>
      <c r="M33" s="3" t="s">
        <v>35</v>
      </c>
      <c r="N33">
        <f>$B$4</f>
        <v>0.4</v>
      </c>
      <c r="O33" t="s">
        <v>77</v>
      </c>
      <c r="P33" s="3" t="s">
        <v>35</v>
      </c>
      <c r="Q33">
        <f>1+$B$5</f>
        <v>1.1000000000000001</v>
      </c>
      <c r="R33" s="3" t="s">
        <v>35</v>
      </c>
      <c r="S33" s="6" t="s">
        <v>42</v>
      </c>
      <c r="T33">
        <v>1</v>
      </c>
      <c r="U33" s="3" t="s">
        <v>38</v>
      </c>
      <c r="V33">
        <f>$B$6</f>
        <v>0.2</v>
      </c>
      <c r="W33" s="3" t="s">
        <v>35</v>
      </c>
      <c r="X33">
        <v>0</v>
      </c>
      <c r="Y33" t="s">
        <v>43</v>
      </c>
      <c r="Z33" s="3" t="s">
        <v>48</v>
      </c>
      <c r="AA33">
        <f t="shared" si="0"/>
        <v>657.47000000000014</v>
      </c>
    </row>
    <row r="34" spans="1:27" x14ac:dyDescent="0.25">
      <c r="C34" t="s">
        <v>78</v>
      </c>
      <c r="D34" t="s">
        <v>82</v>
      </c>
      <c r="E34" s="6" t="s">
        <v>76</v>
      </c>
      <c r="F34" s="3">
        <f>T8</f>
        <v>639</v>
      </c>
      <c r="G34" s="3" t="s">
        <v>35</v>
      </c>
      <c r="H34" s="23">
        <f>$B$3</f>
        <v>0.6</v>
      </c>
      <c r="I34" t="s">
        <v>43</v>
      </c>
      <c r="J34" s="3" t="s">
        <v>38</v>
      </c>
      <c r="K34" s="6" t="s">
        <v>42</v>
      </c>
      <c r="L34" s="3">
        <f>(
  SUMIF(K9:U9,"&gt;0") +
  SUMIF(V15,"&gt;0")
)
/
(
  COUNTIF(K9:U9,"&gt;0") +
  COUNTIF(V15,"&gt;0")
)</f>
        <v>680.4545454545455</v>
      </c>
      <c r="M34" s="3" t="s">
        <v>35</v>
      </c>
      <c r="N34">
        <f>$B$4</f>
        <v>0.4</v>
      </c>
      <c r="O34" t="s">
        <v>77</v>
      </c>
      <c r="P34" s="3" t="s">
        <v>35</v>
      </c>
      <c r="Q34">
        <f>1+$B$5</f>
        <v>1.1000000000000001</v>
      </c>
      <c r="R34" s="3" t="s">
        <v>35</v>
      </c>
      <c r="S34" s="6" t="s">
        <v>42</v>
      </c>
      <c r="T34">
        <v>1</v>
      </c>
      <c r="U34" s="3" t="s">
        <v>38</v>
      </c>
      <c r="V34">
        <f>$B$6</f>
        <v>0.2</v>
      </c>
      <c r="W34" s="3" t="s">
        <v>35</v>
      </c>
      <c r="X34">
        <v>2</v>
      </c>
      <c r="Y34" t="s">
        <v>43</v>
      </c>
      <c r="Z34" s="3" t="s">
        <v>48</v>
      </c>
      <c r="AA34">
        <f t="shared" si="0"/>
        <v>1009.5959999999999</v>
      </c>
    </row>
    <row r="35" spans="1:27" x14ac:dyDescent="0.25">
      <c r="C35" s="47" t="s">
        <v>78</v>
      </c>
      <c r="D35" s="47" t="s">
        <v>83</v>
      </c>
      <c r="E35" s="42" t="s">
        <v>76</v>
      </c>
      <c r="F35" s="43">
        <f>U8</f>
        <v>1005</v>
      </c>
      <c r="G35" s="43" t="s">
        <v>35</v>
      </c>
      <c r="H35" s="48">
        <f>$B$3</f>
        <v>0.6</v>
      </c>
      <c r="I35" s="47" t="s">
        <v>43</v>
      </c>
      <c r="J35" s="43" t="s">
        <v>38</v>
      </c>
      <c r="K35" s="42" t="s">
        <v>42</v>
      </c>
      <c r="L35" s="3">
        <f>(
  SUMIF(L9:U9,"&gt;0") +
  SUMIF(V15:W15,"&gt;0")
)
/
(
  COUNTIF(L9:U9,"&gt;0") +
  COUNTIF(V15:W15,"&gt;0")
)</f>
        <v>698.1</v>
      </c>
      <c r="M35" s="43" t="s">
        <v>35</v>
      </c>
      <c r="N35" s="47">
        <f>$B$4</f>
        <v>0.4</v>
      </c>
      <c r="O35" s="47" t="s">
        <v>77</v>
      </c>
      <c r="P35" s="43" t="s">
        <v>35</v>
      </c>
      <c r="Q35" s="47">
        <f>1+$B$5</f>
        <v>1.1000000000000001</v>
      </c>
      <c r="R35" s="43" t="s">
        <v>35</v>
      </c>
      <c r="S35" s="42" t="s">
        <v>42</v>
      </c>
      <c r="T35" s="47">
        <v>1</v>
      </c>
      <c r="U35" s="43" t="s">
        <v>38</v>
      </c>
      <c r="V35" s="47">
        <f>$B$6</f>
        <v>0.2</v>
      </c>
      <c r="W35" s="43" t="s">
        <v>35</v>
      </c>
      <c r="X35" s="47">
        <v>-1</v>
      </c>
      <c r="Y35" s="47" t="s">
        <v>43</v>
      </c>
      <c r="Z35" s="43" t="s">
        <v>48</v>
      </c>
      <c r="AA35" s="47">
        <f t="shared" si="0"/>
        <v>776.37120000000004</v>
      </c>
    </row>
    <row r="36" spans="1:27" x14ac:dyDescent="0.25">
      <c r="C36" t="s">
        <v>78</v>
      </c>
      <c r="D36" t="s">
        <v>84</v>
      </c>
      <c r="E36" s="6" t="s">
        <v>76</v>
      </c>
      <c r="F36" s="3">
        <f>V14</f>
        <v>658</v>
      </c>
      <c r="G36" s="3" t="s">
        <v>35</v>
      </c>
      <c r="H36" s="23">
        <f>$B$3</f>
        <v>0.6</v>
      </c>
      <c r="I36" t="s">
        <v>43</v>
      </c>
      <c r="J36" s="3" t="s">
        <v>38</v>
      </c>
      <c r="K36" s="6" t="s">
        <v>42</v>
      </c>
      <c r="L36" s="3">
        <f>(
  SUMIF(M9:U9,"&gt;0") +
  SUMIF(V15:X15,"&gt;0")
)
/
(
  COUNTIF(M9:U9,"&gt;0") +
  COUNTIF(V15:X15,"&gt;0")
)</f>
        <v>650.70000000000005</v>
      </c>
      <c r="M36" s="3" t="s">
        <v>35</v>
      </c>
      <c r="N36">
        <f>$B$4</f>
        <v>0.4</v>
      </c>
      <c r="O36" t="s">
        <v>77</v>
      </c>
      <c r="P36" s="3" t="s">
        <v>35</v>
      </c>
      <c r="Q36">
        <v>1</v>
      </c>
      <c r="R36" s="3" t="s">
        <v>35</v>
      </c>
      <c r="S36" s="6" t="s">
        <v>42</v>
      </c>
      <c r="T36">
        <v>1</v>
      </c>
      <c r="U36" s="3" t="s">
        <v>38</v>
      </c>
      <c r="V36">
        <f>$B$6</f>
        <v>0.2</v>
      </c>
      <c r="W36" s="3" t="s">
        <v>35</v>
      </c>
      <c r="X36">
        <v>-1</v>
      </c>
      <c r="Y36" t="s">
        <v>43</v>
      </c>
      <c r="Z36" s="3" t="s">
        <v>48</v>
      </c>
      <c r="AA36">
        <f t="shared" si="0"/>
        <v>524.06400000000008</v>
      </c>
    </row>
    <row r="37" spans="1:27" x14ac:dyDescent="0.25">
      <c r="C37" t="s">
        <v>78</v>
      </c>
      <c r="D37" t="s">
        <v>85</v>
      </c>
      <c r="E37" s="6" t="s">
        <v>76</v>
      </c>
      <c r="F37" s="3">
        <f>W14</f>
        <v>1010</v>
      </c>
      <c r="G37" s="3" t="s">
        <v>35</v>
      </c>
      <c r="H37" s="23">
        <f>$B$3</f>
        <v>0.6</v>
      </c>
      <c r="I37" t="s">
        <v>43</v>
      </c>
      <c r="J37" s="3" t="s">
        <v>38</v>
      </c>
      <c r="K37" s="6" t="s">
        <v>42</v>
      </c>
      <c r="L37" s="3">
        <f>(
  SUMIF(N9:U9,"&gt;0") +
  SUMIF(V15:Y15,"&gt;0")
)
/
(
  COUNTIF(N9:U9,"&gt;0") +
  COUNTIF(V15:Y15,"&gt;0")
)</f>
        <v>593.6</v>
      </c>
      <c r="M37" s="3" t="s">
        <v>35</v>
      </c>
      <c r="N37">
        <f>$B$4</f>
        <v>0.4</v>
      </c>
      <c r="O37" t="s">
        <v>77</v>
      </c>
      <c r="P37" s="3" t="s">
        <v>35</v>
      </c>
      <c r="Q37">
        <v>1</v>
      </c>
      <c r="R37" s="3" t="s">
        <v>35</v>
      </c>
      <c r="S37" s="6" t="s">
        <v>42</v>
      </c>
      <c r="T37">
        <v>1</v>
      </c>
      <c r="U37" s="3" t="s">
        <v>38</v>
      </c>
      <c r="V37">
        <f>$B$6</f>
        <v>0.2</v>
      </c>
      <c r="W37" s="3" t="s">
        <v>35</v>
      </c>
      <c r="X37">
        <v>-1</v>
      </c>
      <c r="Y37" t="s">
        <v>43</v>
      </c>
      <c r="Z37" s="3" t="s">
        <v>48</v>
      </c>
      <c r="AA37">
        <f t="shared" si="0"/>
        <v>674.75200000000007</v>
      </c>
    </row>
    <row r="38" spans="1:27" x14ac:dyDescent="0.25">
      <c r="C38" t="s">
        <v>78</v>
      </c>
      <c r="D38" t="s">
        <v>86</v>
      </c>
      <c r="E38" s="6" t="s">
        <v>76</v>
      </c>
      <c r="F38" s="3">
        <f>X14</f>
        <v>777</v>
      </c>
      <c r="G38" s="3" t="s">
        <v>35</v>
      </c>
      <c r="H38" s="23">
        <f>$B$3</f>
        <v>0.6</v>
      </c>
      <c r="I38" t="s">
        <v>43</v>
      </c>
      <c r="J38" s="3" t="s">
        <v>38</v>
      </c>
      <c r="K38" s="6" t="s">
        <v>42</v>
      </c>
      <c r="L38" s="3">
        <f>(
  SUMIF(O9:U9,"&gt;0") +
  SUMIF(V15:Z15,"&gt;0")
)
/
(
  COUNTIF(O9:U9,"&gt;0") +
  COUNTIF(V15:Z15,"&gt;0")
)</f>
        <v>530.6</v>
      </c>
      <c r="M38" s="3" t="s">
        <v>35</v>
      </c>
      <c r="N38">
        <f>$B$4</f>
        <v>0.4</v>
      </c>
      <c r="O38" t="s">
        <v>77</v>
      </c>
      <c r="P38" s="3" t="s">
        <v>35</v>
      </c>
      <c r="Q38">
        <v>1</v>
      </c>
      <c r="R38" s="3" t="s">
        <v>35</v>
      </c>
      <c r="S38" s="6" t="s">
        <v>42</v>
      </c>
      <c r="T38">
        <v>1</v>
      </c>
      <c r="U38" s="3" t="s">
        <v>38</v>
      </c>
      <c r="V38">
        <f>$B$6</f>
        <v>0.2</v>
      </c>
      <c r="W38" s="3" t="s">
        <v>35</v>
      </c>
      <c r="X38">
        <v>-1</v>
      </c>
      <c r="Y38" t="s">
        <v>43</v>
      </c>
      <c r="Z38" s="3" t="s">
        <v>48</v>
      </c>
      <c r="AA38">
        <f t="shared" si="0"/>
        <v>542.75200000000007</v>
      </c>
    </row>
    <row r="39" spans="1:27" x14ac:dyDescent="0.25">
      <c r="E39" s="6"/>
      <c r="F39" s="3"/>
      <c r="G39" s="3"/>
      <c r="J39" s="3"/>
      <c r="K39" s="6"/>
      <c r="L39" s="3"/>
      <c r="M39" s="3"/>
      <c r="P39" s="3"/>
      <c r="R39" s="3"/>
      <c r="S39" s="6"/>
      <c r="U39" s="3"/>
      <c r="W39" s="3"/>
      <c r="Z39" s="3"/>
    </row>
    <row r="40" spans="1:27" x14ac:dyDescent="0.25">
      <c r="E40" s="6"/>
      <c r="G40" s="3"/>
      <c r="J40" s="3"/>
      <c r="K40" s="6"/>
      <c r="L40" s="3"/>
      <c r="M40" s="3"/>
      <c r="P40" s="3"/>
      <c r="R40" s="3"/>
      <c r="S40" s="6"/>
      <c r="U40" s="3"/>
      <c r="W40" s="3"/>
      <c r="Z40" s="3"/>
    </row>
    <row r="41" spans="1:27" x14ac:dyDescent="0.25">
      <c r="E41" s="6"/>
      <c r="G41" s="3"/>
      <c r="J41" s="3"/>
      <c r="K41" s="6"/>
      <c r="L41" s="3"/>
      <c r="M41" s="3"/>
      <c r="P41" s="3"/>
      <c r="R41" s="3"/>
      <c r="S41" s="6"/>
      <c r="U41" s="3"/>
      <c r="W41" s="3"/>
      <c r="Z41" s="3"/>
    </row>
    <row r="42" spans="1:27" x14ac:dyDescent="0.25">
      <c r="L42" s="3"/>
      <c r="S42" s="2"/>
    </row>
    <row r="43" spans="1:27" x14ac:dyDescent="0.25">
      <c r="L43" s="3"/>
    </row>
    <row r="44" spans="1:27" x14ac:dyDescent="0.25">
      <c r="A44" s="30" t="s">
        <v>64</v>
      </c>
      <c r="L44" s="3"/>
    </row>
    <row r="45" spans="1:27" ht="45" x14ac:dyDescent="0.25">
      <c r="A45" s="36" t="s">
        <v>81</v>
      </c>
    </row>
  </sheetData>
  <mergeCells count="4">
    <mergeCell ref="E1:AB2"/>
    <mergeCell ref="A16:D16"/>
    <mergeCell ref="E6:G6"/>
    <mergeCell ref="E12:G12"/>
  </mergeCells>
  <phoneticPr fontId="2" type="noConversion"/>
  <pageMargins left="0.7" right="0.7" top="0.75" bottom="0.75" header="0.3" footer="0.3"/>
  <ignoredErrors>
    <ignoredError sqref="L19:L20 L23:L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2496D-3661-4C56-A3EA-12202A548D0C}">
  <dimension ref="A1:AD34"/>
  <sheetViews>
    <sheetView zoomScale="90" zoomScaleNormal="90" workbookViewId="0">
      <selection activeCell="L19" sqref="L19"/>
    </sheetView>
  </sheetViews>
  <sheetFormatPr defaultRowHeight="15" x14ac:dyDescent="0.25"/>
  <cols>
    <col min="1" max="1" width="30.28515625" customWidth="1"/>
    <col min="4" max="4" width="13.85546875" customWidth="1"/>
    <col min="9" max="9" width="10" bestFit="1" customWidth="1"/>
    <col min="12" max="12" width="12" bestFit="1" customWidth="1"/>
    <col min="17" max="19" width="11.5703125" bestFit="1" customWidth="1"/>
  </cols>
  <sheetData>
    <row r="1" spans="1:28" x14ac:dyDescent="0.25">
      <c r="E1" s="25" t="s">
        <v>87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.75" thickBot="1" x14ac:dyDescent="0.3">
      <c r="A2" t="s">
        <v>26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25">
      <c r="A3" s="7" t="s">
        <v>27</v>
      </c>
      <c r="B3" s="22">
        <v>0.85</v>
      </c>
      <c r="C3" s="8"/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" t="s">
        <v>9</v>
      </c>
      <c r="U3" s="1" t="s">
        <v>10</v>
      </c>
      <c r="V3" s="1" t="s">
        <v>11</v>
      </c>
      <c r="W3" s="26" t="s">
        <v>59</v>
      </c>
      <c r="X3" s="26" t="s">
        <v>60</v>
      </c>
    </row>
    <row r="4" spans="1:28" x14ac:dyDescent="0.25">
      <c r="A4" s="9" t="s">
        <v>28</v>
      </c>
      <c r="B4" s="10">
        <v>0.15</v>
      </c>
      <c r="C4" s="11"/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26" t="s">
        <v>53</v>
      </c>
      <c r="X4" s="26" t="s">
        <v>61</v>
      </c>
    </row>
    <row r="5" spans="1:28" x14ac:dyDescent="0.25">
      <c r="A5" s="9" t="s">
        <v>29</v>
      </c>
      <c r="B5" s="12">
        <v>0</v>
      </c>
      <c r="C5" s="11"/>
      <c r="J5" t="s">
        <v>24</v>
      </c>
      <c r="K5" s="1">
        <v>43</v>
      </c>
      <c r="L5" s="1">
        <v>50</v>
      </c>
      <c r="M5" s="1">
        <v>86</v>
      </c>
      <c r="N5" s="1">
        <v>106</v>
      </c>
      <c r="O5" s="1">
        <v>63</v>
      </c>
      <c r="P5" s="1">
        <v>69</v>
      </c>
      <c r="Q5" s="1">
        <v>95</v>
      </c>
      <c r="R5" s="1">
        <v>99</v>
      </c>
      <c r="S5" s="1">
        <v>110</v>
      </c>
      <c r="T5" s="1">
        <v>132</v>
      </c>
      <c r="U5" s="1">
        <v>137</v>
      </c>
      <c r="V5" s="1">
        <v>145</v>
      </c>
      <c r="W5" s="1">
        <v>164</v>
      </c>
      <c r="X5" s="1">
        <f>ROUNDUP(AC19,0)</f>
        <v>235</v>
      </c>
    </row>
    <row r="6" spans="1:28" x14ac:dyDescent="0.25">
      <c r="A6" s="9" t="s">
        <v>30</v>
      </c>
      <c r="B6" s="12">
        <v>0.1</v>
      </c>
      <c r="C6" s="11"/>
      <c r="J6" t="s">
        <v>88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>
        <v>100</v>
      </c>
      <c r="X6" s="1"/>
    </row>
    <row r="7" spans="1:28" x14ac:dyDescent="0.25">
      <c r="A7" s="9" t="s">
        <v>32</v>
      </c>
      <c r="B7" s="12">
        <v>3</v>
      </c>
      <c r="C7" s="11" t="s">
        <v>33</v>
      </c>
      <c r="J7" t="s">
        <v>25</v>
      </c>
      <c r="K7" s="1">
        <v>14</v>
      </c>
      <c r="L7" s="1">
        <v>196</v>
      </c>
      <c r="M7" s="1">
        <v>420</v>
      </c>
      <c r="N7" s="1">
        <v>574</v>
      </c>
      <c r="O7" s="1">
        <v>322</v>
      </c>
      <c r="P7" s="1">
        <v>420</v>
      </c>
      <c r="Q7" s="1">
        <v>2338</v>
      </c>
      <c r="R7" s="1">
        <v>714</v>
      </c>
      <c r="S7" s="1">
        <v>742</v>
      </c>
      <c r="T7" s="1">
        <v>420</v>
      </c>
      <c r="U7" s="1">
        <v>518</v>
      </c>
      <c r="V7" s="1">
        <v>742</v>
      </c>
      <c r="W7" s="1">
        <v>474</v>
      </c>
      <c r="X7" s="1">
        <v>504</v>
      </c>
    </row>
    <row r="8" spans="1:28" ht="15.75" thickBot="1" x14ac:dyDescent="0.3">
      <c r="A8" s="38" t="s">
        <v>89</v>
      </c>
      <c r="B8" s="14">
        <v>0.2</v>
      </c>
      <c r="C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8" ht="15.75" thickBot="1" x14ac:dyDescent="0.3"/>
    <row r="10" spans="1:28" x14ac:dyDescent="0.25">
      <c r="A10" s="7" t="s">
        <v>31</v>
      </c>
      <c r="B10" s="16"/>
      <c r="C10" s="16"/>
      <c r="D10" s="8"/>
    </row>
    <row r="11" spans="1:28" x14ac:dyDescent="0.25">
      <c r="A11" s="17">
        <v>0</v>
      </c>
      <c r="B11" s="12">
        <v>-1</v>
      </c>
      <c r="C11" s="12"/>
      <c r="D11" s="11"/>
    </row>
    <row r="12" spans="1:28" x14ac:dyDescent="0.25">
      <c r="A12" s="17">
        <v>0.5</v>
      </c>
      <c r="B12" s="12">
        <v>0</v>
      </c>
      <c r="C12" s="12"/>
      <c r="D12" s="11"/>
    </row>
    <row r="13" spans="1:28" x14ac:dyDescent="0.25">
      <c r="A13" s="17">
        <v>1.5</v>
      </c>
      <c r="B13" s="12">
        <v>1</v>
      </c>
      <c r="C13" s="12"/>
      <c r="D13" s="11"/>
    </row>
    <row r="14" spans="1:28" x14ac:dyDescent="0.25">
      <c r="A14" s="17">
        <v>2</v>
      </c>
      <c r="B14" s="12">
        <v>2</v>
      </c>
      <c r="C14" s="12"/>
      <c r="D14" s="11"/>
    </row>
    <row r="15" spans="1:28" x14ac:dyDescent="0.25">
      <c r="A15" s="9"/>
      <c r="B15" s="12"/>
      <c r="C15" s="12"/>
      <c r="D15" s="11"/>
    </row>
    <row r="16" spans="1:28" ht="15.75" thickBot="1" x14ac:dyDescent="0.3">
      <c r="A16" s="19" t="s">
        <v>47</v>
      </c>
      <c r="B16" s="20"/>
      <c r="C16" s="20"/>
      <c r="D16" s="21"/>
    </row>
    <row r="18" spans="4:30" ht="102.75" customHeight="1" x14ac:dyDescent="0.25">
      <c r="F18" s="4" t="s">
        <v>34</v>
      </c>
      <c r="G18" s="3" t="s">
        <v>36</v>
      </c>
      <c r="H18" s="4" t="s">
        <v>37</v>
      </c>
      <c r="J18" s="3" t="s">
        <v>38</v>
      </c>
      <c r="L18" s="4" t="s">
        <v>39</v>
      </c>
      <c r="M18" s="3" t="s">
        <v>40</v>
      </c>
      <c r="N18" s="4" t="s">
        <v>41</v>
      </c>
      <c r="O18" s="3" t="s">
        <v>40</v>
      </c>
      <c r="P18" s="37" t="s">
        <v>90</v>
      </c>
      <c r="R18" s="3" t="s">
        <v>40</v>
      </c>
      <c r="S18" t="s">
        <v>44</v>
      </c>
      <c r="T18" s="3" t="s">
        <v>36</v>
      </c>
      <c r="W18" s="3" t="s">
        <v>38</v>
      </c>
      <c r="X18" s="4" t="s">
        <v>45</v>
      </c>
      <c r="Y18" s="3" t="s">
        <v>36</v>
      </c>
      <c r="Z18" s="4" t="s">
        <v>46</v>
      </c>
      <c r="AB18" s="3" t="s">
        <v>48</v>
      </c>
    </row>
    <row r="19" spans="4:30" x14ac:dyDescent="0.25">
      <c r="D19" t="s">
        <v>63</v>
      </c>
      <c r="E19" s="6" t="s">
        <v>76</v>
      </c>
      <c r="F19" s="3">
        <f>U5</f>
        <v>137</v>
      </c>
      <c r="G19" s="3" t="s">
        <v>35</v>
      </c>
      <c r="H19" s="23">
        <f>$B$3</f>
        <v>0.85</v>
      </c>
      <c r="I19" t="s">
        <v>43</v>
      </c>
      <c r="J19" s="3" t="s">
        <v>38</v>
      </c>
      <c r="K19" s="6" t="s">
        <v>42</v>
      </c>
      <c r="L19" s="3">
        <f>SUM(L7:W7)/12</f>
        <v>656.66666666666663</v>
      </c>
      <c r="M19" s="3" t="s">
        <v>35</v>
      </c>
      <c r="N19">
        <f>$B$4</f>
        <v>0.15</v>
      </c>
      <c r="O19" s="3" t="s">
        <v>35</v>
      </c>
      <c r="P19" s="28">
        <f>1-B8</f>
        <v>0.8</v>
      </c>
      <c r="Q19" s="3" t="s">
        <v>77</v>
      </c>
      <c r="R19" s="3" t="s">
        <v>35</v>
      </c>
      <c r="S19">
        <f>1+$B$5</f>
        <v>1</v>
      </c>
      <c r="T19" s="3" t="s">
        <v>35</v>
      </c>
      <c r="U19" s="6" t="s">
        <v>42</v>
      </c>
      <c r="V19">
        <v>1</v>
      </c>
      <c r="W19" s="3" t="s">
        <v>38</v>
      </c>
      <c r="X19">
        <f>$B$6</f>
        <v>0.1</v>
      </c>
      <c r="Y19" s="3" t="s">
        <v>35</v>
      </c>
      <c r="Z19">
        <v>2</v>
      </c>
      <c r="AA19" t="s">
        <v>43</v>
      </c>
      <c r="AB19" s="3" t="s">
        <v>48</v>
      </c>
      <c r="AC19">
        <f>((F19*H19)+(L19*N19*P19))*S19*(1+X19*Z19)</f>
        <v>234.29999999999998</v>
      </c>
    </row>
    <row r="20" spans="4:30" x14ac:dyDescent="0.25">
      <c r="E20" s="6"/>
      <c r="F20" s="3"/>
      <c r="G20" s="3"/>
      <c r="H20" s="18"/>
      <c r="J20" s="3"/>
      <c r="K20" s="6"/>
      <c r="L20" s="3"/>
      <c r="M20" s="3"/>
      <c r="V20" s="3"/>
      <c r="W20" s="6"/>
      <c r="Y20" s="3"/>
      <c r="AA20" s="3"/>
      <c r="AD20" s="3"/>
    </row>
    <row r="21" spans="4:30" x14ac:dyDescent="0.25">
      <c r="E21" s="6"/>
      <c r="F21" s="3"/>
      <c r="G21" s="3"/>
      <c r="H21" s="18"/>
      <c r="J21" s="3"/>
      <c r="K21" s="6"/>
      <c r="L21" s="3"/>
      <c r="M21" s="3"/>
      <c r="P21" s="3"/>
      <c r="R21" s="3"/>
      <c r="S21" s="6"/>
      <c r="U21" s="3"/>
      <c r="W21" s="3"/>
      <c r="Z21" s="3"/>
    </row>
    <row r="22" spans="4:30" x14ac:dyDescent="0.25">
      <c r="E22" s="6"/>
      <c r="F22" s="3"/>
      <c r="G22" s="3"/>
      <c r="H22" s="18"/>
      <c r="J22" s="3"/>
      <c r="K22" s="6"/>
      <c r="L22" s="3"/>
      <c r="M22" s="3"/>
      <c r="P22" s="3"/>
      <c r="R22" s="3"/>
      <c r="S22" s="6"/>
      <c r="U22" s="3"/>
      <c r="W22" s="3"/>
      <c r="Z22" s="3"/>
    </row>
    <row r="23" spans="4:30" x14ac:dyDescent="0.25">
      <c r="E23" s="6"/>
      <c r="F23" s="3"/>
      <c r="G23" s="3"/>
      <c r="H23" s="18"/>
      <c r="J23" s="3"/>
      <c r="K23" s="6"/>
      <c r="L23" s="3"/>
      <c r="M23" s="3"/>
      <c r="P23" s="3"/>
      <c r="R23" s="3"/>
      <c r="S23" s="6"/>
      <c r="U23" s="3"/>
      <c r="W23" s="3"/>
      <c r="Z23" s="3"/>
    </row>
    <row r="24" spans="4:30" x14ac:dyDescent="0.25">
      <c r="E24" s="6"/>
      <c r="F24" s="3"/>
      <c r="G24" s="3"/>
      <c r="H24" s="18"/>
      <c r="J24" s="3"/>
      <c r="K24" s="6"/>
      <c r="L24" s="23"/>
      <c r="M24" s="3"/>
      <c r="P24" s="3"/>
      <c r="R24" s="3"/>
      <c r="S24" s="6"/>
      <c r="U24" s="3"/>
      <c r="W24" s="3"/>
      <c r="Z24" s="3"/>
    </row>
    <row r="25" spans="4:30" x14ac:dyDescent="0.25">
      <c r="E25" s="6"/>
      <c r="F25" s="3"/>
      <c r="G25" s="3"/>
      <c r="J25" s="3"/>
      <c r="K25" s="6"/>
      <c r="L25" s="3"/>
      <c r="M25" s="3"/>
      <c r="P25" s="3"/>
      <c r="R25" s="3"/>
      <c r="S25" s="6"/>
      <c r="U25" s="3"/>
      <c r="W25" s="3"/>
      <c r="Z25" s="3"/>
    </row>
    <row r="26" spans="4:30" x14ac:dyDescent="0.25">
      <c r="E26" s="6"/>
      <c r="F26" s="3"/>
      <c r="G26" s="3"/>
      <c r="J26" s="3"/>
      <c r="K26" s="6"/>
      <c r="L26" s="3"/>
      <c r="M26" s="3"/>
      <c r="P26" s="3"/>
      <c r="R26" s="3"/>
      <c r="S26" s="6"/>
      <c r="U26" s="3"/>
      <c r="W26" s="3"/>
      <c r="Z26" s="3"/>
    </row>
    <row r="27" spans="4:30" x14ac:dyDescent="0.25">
      <c r="E27" s="6"/>
      <c r="F27" s="3"/>
      <c r="G27" s="3"/>
      <c r="J27" s="3"/>
      <c r="K27" s="6"/>
      <c r="L27" s="3"/>
      <c r="M27" s="3"/>
      <c r="P27" s="3"/>
      <c r="R27" s="3"/>
      <c r="S27" s="6"/>
      <c r="U27" s="3"/>
      <c r="W27" s="3"/>
      <c r="Z27" s="3"/>
    </row>
    <row r="28" spans="4:30" x14ac:dyDescent="0.25">
      <c r="E28" s="6"/>
      <c r="F28" s="3"/>
      <c r="G28" s="3"/>
      <c r="J28" s="3"/>
      <c r="K28" s="6"/>
      <c r="L28" s="3"/>
      <c r="M28" s="3"/>
      <c r="P28" s="3"/>
      <c r="R28" s="3"/>
      <c r="S28" s="6"/>
      <c r="U28" s="3"/>
      <c r="W28" s="3"/>
      <c r="Z28" s="3"/>
    </row>
    <row r="29" spans="4:30" x14ac:dyDescent="0.25">
      <c r="E29" s="6"/>
      <c r="F29" s="3"/>
      <c r="G29" s="3"/>
      <c r="J29" s="3"/>
      <c r="K29" s="6"/>
      <c r="L29" s="3"/>
      <c r="M29" s="3"/>
      <c r="P29" s="3"/>
      <c r="R29" s="3"/>
      <c r="S29" s="6"/>
      <c r="U29" s="3"/>
      <c r="W29" s="3"/>
      <c r="Z29" s="3"/>
    </row>
    <row r="30" spans="4:30" x14ac:dyDescent="0.25">
      <c r="E30" s="6"/>
      <c r="G30" s="3"/>
      <c r="J30" s="3"/>
      <c r="K30" s="6"/>
      <c r="L30" s="3"/>
      <c r="M30" s="3"/>
      <c r="P30" s="3"/>
      <c r="R30" s="3"/>
      <c r="S30" s="6"/>
      <c r="U30" s="3"/>
      <c r="W30" s="3"/>
      <c r="Z30" s="3"/>
    </row>
    <row r="31" spans="4:30" x14ac:dyDescent="0.25">
      <c r="E31" s="6"/>
      <c r="G31" s="3"/>
      <c r="J31" s="3"/>
      <c r="K31" s="6"/>
      <c r="L31" s="3"/>
      <c r="M31" s="3"/>
      <c r="P31" s="3"/>
      <c r="R31" s="3"/>
      <c r="S31" s="6"/>
      <c r="U31" s="3"/>
      <c r="W31" s="3"/>
      <c r="Z31" s="3"/>
    </row>
    <row r="32" spans="4:30" x14ac:dyDescent="0.25">
      <c r="L32" s="3"/>
    </row>
    <row r="33" spans="12:12" x14ac:dyDescent="0.25">
      <c r="L33" s="3"/>
    </row>
    <row r="34" spans="12:12" x14ac:dyDescent="0.25">
      <c r="L34" s="3"/>
    </row>
  </sheetData>
  <mergeCells count="2">
    <mergeCell ref="E1:AB2"/>
    <mergeCell ref="A16:D16"/>
  </mergeCells>
  <pageMargins left="0.7" right="0.7" top="0.75" bottom="0.75" header="0.3" footer="0.3"/>
  <ignoredErrors>
    <ignoredError sqref="L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6D42-3947-43C2-8EAE-ADE9FD2B0F27}">
  <dimension ref="A1:AB33"/>
  <sheetViews>
    <sheetView tabSelected="1" workbookViewId="0">
      <selection activeCell="P36" sqref="P36"/>
    </sheetView>
  </sheetViews>
  <sheetFormatPr defaultRowHeight="15" x14ac:dyDescent="0.25"/>
  <cols>
    <col min="1" max="1" width="30.28515625" customWidth="1"/>
    <col min="4" max="4" width="13.85546875" customWidth="1"/>
    <col min="12" max="12" width="12" bestFit="1" customWidth="1"/>
    <col min="17" max="17" width="11.5703125" bestFit="1" customWidth="1"/>
  </cols>
  <sheetData>
    <row r="1" spans="1:28" x14ac:dyDescent="0.25">
      <c r="E1" s="25" t="s">
        <v>91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.75" thickBot="1" x14ac:dyDescent="0.3">
      <c r="A2" t="s">
        <v>26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25">
      <c r="A3" s="7" t="s">
        <v>27</v>
      </c>
      <c r="B3" s="22">
        <v>0.6</v>
      </c>
      <c r="C3" s="8"/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 t="s">
        <v>7</v>
      </c>
      <c r="S3" s="1" t="s">
        <v>8</v>
      </c>
      <c r="T3" s="1" t="s">
        <v>9</v>
      </c>
      <c r="U3" s="1" t="s">
        <v>10</v>
      </c>
      <c r="V3" s="1" t="s">
        <v>11</v>
      </c>
      <c r="W3" s="26" t="s">
        <v>59</v>
      </c>
      <c r="X3" s="26" t="s">
        <v>60</v>
      </c>
    </row>
    <row r="4" spans="1:28" x14ac:dyDescent="0.25">
      <c r="A4" s="9" t="s">
        <v>28</v>
      </c>
      <c r="B4" s="10">
        <v>0.4</v>
      </c>
      <c r="C4" s="11"/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26" t="s">
        <v>53</v>
      </c>
      <c r="X4" s="26" t="s">
        <v>61</v>
      </c>
    </row>
    <row r="5" spans="1:28" x14ac:dyDescent="0.25">
      <c r="A5" s="9" t="s">
        <v>29</v>
      </c>
      <c r="B5" s="12">
        <v>0.1</v>
      </c>
      <c r="C5" s="11"/>
      <c r="J5" t="s">
        <v>24</v>
      </c>
      <c r="K5" s="1">
        <v>0</v>
      </c>
      <c r="L5" s="1">
        <v>4</v>
      </c>
      <c r="M5" s="1">
        <v>23</v>
      </c>
      <c r="N5" s="1">
        <v>23</v>
      </c>
      <c r="O5" s="1">
        <v>34</v>
      </c>
      <c r="P5" s="1">
        <v>48</v>
      </c>
      <c r="Q5" s="1">
        <v>43</v>
      </c>
      <c r="R5" s="1">
        <v>50</v>
      </c>
      <c r="S5" s="1">
        <v>86</v>
      </c>
      <c r="T5" s="1">
        <v>63</v>
      </c>
      <c r="U5" s="1">
        <v>69</v>
      </c>
      <c r="V5" s="1">
        <v>95</v>
      </c>
      <c r="W5" s="1">
        <v>99</v>
      </c>
      <c r="X5" s="1">
        <f>ROUNDUP(AA19,0)</f>
        <v>416</v>
      </c>
    </row>
    <row r="6" spans="1:28" x14ac:dyDescent="0.25">
      <c r="A6" s="9" t="s">
        <v>30</v>
      </c>
      <c r="B6" s="12">
        <v>0.2</v>
      </c>
      <c r="C6" s="11"/>
      <c r="J6" t="s">
        <v>91</v>
      </c>
      <c r="K6" s="1"/>
      <c r="L6" s="1"/>
      <c r="M6" s="1"/>
      <c r="N6" s="1"/>
      <c r="O6" s="1"/>
      <c r="P6" s="1"/>
      <c r="Q6" s="1"/>
      <c r="R6" s="1"/>
      <c r="S6" s="1"/>
      <c r="T6" s="1"/>
      <c r="U6" s="35">
        <v>100</v>
      </c>
      <c r="V6" s="1"/>
      <c r="W6" s="1"/>
      <c r="X6" s="1"/>
    </row>
    <row r="7" spans="1:28" ht="15.75" thickBot="1" x14ac:dyDescent="0.3">
      <c r="A7" s="13" t="s">
        <v>32</v>
      </c>
      <c r="B7" s="14">
        <v>3</v>
      </c>
      <c r="C7" s="15" t="s">
        <v>33</v>
      </c>
      <c r="J7" t="s">
        <v>25</v>
      </c>
      <c r="K7" s="1">
        <v>0</v>
      </c>
      <c r="L7" s="1">
        <v>350</v>
      </c>
      <c r="M7" s="1">
        <v>196</v>
      </c>
      <c r="N7" s="1">
        <v>448</v>
      </c>
      <c r="O7" s="1">
        <v>294</v>
      </c>
      <c r="P7" s="1">
        <v>14</v>
      </c>
      <c r="Q7" s="1">
        <v>196</v>
      </c>
      <c r="R7" s="1">
        <v>420</v>
      </c>
      <c r="S7" s="1">
        <v>574</v>
      </c>
      <c r="T7" s="1">
        <v>322</v>
      </c>
      <c r="U7" s="1">
        <v>420</v>
      </c>
      <c r="V7" s="1">
        <v>2338</v>
      </c>
      <c r="W7" s="1">
        <v>714</v>
      </c>
      <c r="X7" s="1">
        <v>742</v>
      </c>
    </row>
    <row r="8" spans="1:28" ht="15.75" thickBot="1" x14ac:dyDescent="0.3"/>
    <row r="9" spans="1:28" x14ac:dyDescent="0.25">
      <c r="A9" s="7" t="s">
        <v>31</v>
      </c>
      <c r="B9" s="16"/>
      <c r="C9" s="16"/>
      <c r="D9" s="8"/>
    </row>
    <row r="10" spans="1:28" x14ac:dyDescent="0.25">
      <c r="A10" s="17">
        <v>0</v>
      </c>
      <c r="B10" s="12">
        <v>-1</v>
      </c>
      <c r="C10" s="12"/>
      <c r="D10" s="11"/>
    </row>
    <row r="11" spans="1:28" x14ac:dyDescent="0.25">
      <c r="A11" s="17">
        <v>0.9</v>
      </c>
      <c r="B11" s="12">
        <v>0</v>
      </c>
      <c r="C11" s="12"/>
      <c r="D11" s="11"/>
    </row>
    <row r="12" spans="1:28" x14ac:dyDescent="0.25">
      <c r="A12" s="17">
        <v>1.5</v>
      </c>
      <c r="B12" s="12">
        <v>1</v>
      </c>
      <c r="C12" s="12"/>
      <c r="D12" s="11"/>
    </row>
    <row r="13" spans="1:28" x14ac:dyDescent="0.25">
      <c r="A13" s="17">
        <v>2</v>
      </c>
      <c r="B13" s="12">
        <v>2</v>
      </c>
      <c r="C13" s="12"/>
      <c r="D13" s="11"/>
    </row>
    <row r="14" spans="1:28" x14ac:dyDescent="0.25">
      <c r="A14" s="9"/>
      <c r="B14" s="12"/>
      <c r="C14" s="12"/>
      <c r="D14" s="11"/>
    </row>
    <row r="15" spans="1:28" ht="15.75" thickBot="1" x14ac:dyDescent="0.3">
      <c r="A15" s="19" t="s">
        <v>47</v>
      </c>
      <c r="B15" s="20"/>
      <c r="C15" s="20"/>
      <c r="D15" s="21"/>
    </row>
    <row r="17" spans="2:27" ht="102.75" customHeight="1" x14ac:dyDescent="0.25">
      <c r="F17" s="4" t="s">
        <v>34</v>
      </c>
      <c r="G17" s="3" t="s">
        <v>36</v>
      </c>
      <c r="H17" s="4" t="s">
        <v>37</v>
      </c>
      <c r="J17" s="3" t="s">
        <v>38</v>
      </c>
      <c r="L17" s="4" t="s">
        <v>39</v>
      </c>
      <c r="M17" s="3" t="s">
        <v>40</v>
      </c>
      <c r="N17" s="4" t="s">
        <v>41</v>
      </c>
      <c r="P17" s="3" t="s">
        <v>36</v>
      </c>
      <c r="Q17" t="s">
        <v>44</v>
      </c>
      <c r="R17" s="3" t="s">
        <v>40</v>
      </c>
      <c r="U17" s="3" t="s">
        <v>38</v>
      </c>
      <c r="V17" s="4" t="s">
        <v>45</v>
      </c>
      <c r="W17" s="3" t="s">
        <v>36</v>
      </c>
      <c r="X17" s="4" t="s">
        <v>46</v>
      </c>
      <c r="Z17" s="3" t="s">
        <v>48</v>
      </c>
    </row>
    <row r="18" spans="2:27" x14ac:dyDescent="0.25">
      <c r="B18" s="24" t="s">
        <v>92</v>
      </c>
      <c r="C18" s="24"/>
      <c r="D18" s="24"/>
      <c r="E18" s="6" t="s">
        <v>76</v>
      </c>
      <c r="F18" s="3">
        <f>U5</f>
        <v>69</v>
      </c>
      <c r="G18" s="3" t="s">
        <v>35</v>
      </c>
      <c r="H18" s="23">
        <f>$B$3</f>
        <v>0.6</v>
      </c>
      <c r="I18" t="s">
        <v>43</v>
      </c>
      <c r="J18" s="3" t="s">
        <v>38</v>
      </c>
      <c r="K18" s="6" t="s">
        <v>42</v>
      </c>
      <c r="L18" s="3">
        <f>SUM(L7:W7)/12</f>
        <v>523.83333333333337</v>
      </c>
      <c r="M18" s="3" t="s">
        <v>35</v>
      </c>
      <c r="N18">
        <f>$B$4</f>
        <v>0.4</v>
      </c>
      <c r="O18" t="s">
        <v>77</v>
      </c>
      <c r="P18" s="3" t="s">
        <v>35</v>
      </c>
      <c r="Q18">
        <f>1+$B$5</f>
        <v>1.1000000000000001</v>
      </c>
      <c r="R18" s="3" t="s">
        <v>35</v>
      </c>
      <c r="S18" s="6" t="s">
        <v>42</v>
      </c>
      <c r="T18">
        <v>1</v>
      </c>
      <c r="U18" s="3" t="s">
        <v>38</v>
      </c>
      <c r="V18">
        <f>$B$6</f>
        <v>0.2</v>
      </c>
      <c r="W18" s="3" t="s">
        <v>35</v>
      </c>
      <c r="X18">
        <v>2</v>
      </c>
      <c r="Y18" t="s">
        <v>43</v>
      </c>
      <c r="Z18" s="3" t="s">
        <v>48</v>
      </c>
      <c r="AA18">
        <f>((F18*H18)+(L18*N18))*Q18*(1+V18*X18)</f>
        <v>386.43733333333336</v>
      </c>
    </row>
    <row r="19" spans="2:27" x14ac:dyDescent="0.25">
      <c r="B19" s="39" t="s">
        <v>93</v>
      </c>
      <c r="C19" s="39"/>
      <c r="D19" s="39"/>
      <c r="E19" s="6" t="s">
        <v>76</v>
      </c>
      <c r="F19" s="27">
        <v>100</v>
      </c>
      <c r="G19" s="3" t="s">
        <v>35</v>
      </c>
      <c r="H19" s="23">
        <f>$B$3</f>
        <v>0.6</v>
      </c>
      <c r="I19" t="s">
        <v>43</v>
      </c>
      <c r="J19" s="3" t="s">
        <v>38</v>
      </c>
      <c r="K19" s="6" t="s">
        <v>42</v>
      </c>
      <c r="L19" s="3">
        <f>SUM(L7:W7)/12</f>
        <v>523.83333333333337</v>
      </c>
      <c r="M19" s="3" t="s">
        <v>35</v>
      </c>
      <c r="N19">
        <f>$B$4</f>
        <v>0.4</v>
      </c>
      <c r="O19" t="s">
        <v>77</v>
      </c>
      <c r="P19" s="3" t="s">
        <v>35</v>
      </c>
      <c r="Q19">
        <f>1+$B$5</f>
        <v>1.1000000000000001</v>
      </c>
      <c r="R19" s="3" t="s">
        <v>35</v>
      </c>
      <c r="S19" s="6" t="s">
        <v>42</v>
      </c>
      <c r="T19">
        <v>1</v>
      </c>
      <c r="U19" s="3" t="s">
        <v>38</v>
      </c>
      <c r="V19">
        <f>$B$6</f>
        <v>0.2</v>
      </c>
      <c r="W19" s="3" t="s">
        <v>35</v>
      </c>
      <c r="X19">
        <v>2</v>
      </c>
      <c r="Y19" t="s">
        <v>43</v>
      </c>
      <c r="Z19" s="3" t="s">
        <v>48</v>
      </c>
      <c r="AA19">
        <f>((F19*H19)+(L19*N19))*Q19*(1+V19*X19)</f>
        <v>415.08133333333342</v>
      </c>
    </row>
    <row r="20" spans="2:27" x14ac:dyDescent="0.25">
      <c r="E20" s="6"/>
      <c r="F20" s="3"/>
      <c r="G20" s="3"/>
      <c r="H20" s="18"/>
      <c r="J20" s="3"/>
      <c r="K20" s="6"/>
      <c r="L20" s="3"/>
      <c r="M20" s="3"/>
      <c r="P20" s="3"/>
      <c r="R20" s="3"/>
      <c r="S20" s="6"/>
      <c r="U20" s="3"/>
      <c r="W20" s="3"/>
      <c r="Z20" s="3"/>
    </row>
    <row r="21" spans="2:27" x14ac:dyDescent="0.25">
      <c r="E21" s="6"/>
      <c r="F21" s="3"/>
      <c r="G21" s="3"/>
      <c r="H21" s="18"/>
      <c r="J21" s="3"/>
      <c r="K21" s="6"/>
      <c r="L21" s="3"/>
      <c r="M21" s="3"/>
      <c r="P21" s="3"/>
      <c r="R21" s="3"/>
      <c r="S21" s="6"/>
      <c r="U21" s="3"/>
      <c r="W21" s="3"/>
      <c r="Z21" s="3"/>
    </row>
    <row r="22" spans="2:27" x14ac:dyDescent="0.25">
      <c r="E22" s="6"/>
      <c r="F22" s="3"/>
      <c r="G22" s="3"/>
      <c r="H22" s="18"/>
      <c r="J22" s="3"/>
      <c r="K22" s="6"/>
      <c r="L22" s="3"/>
      <c r="M22" s="3"/>
      <c r="P22" s="3"/>
      <c r="R22" s="3"/>
      <c r="S22" s="6"/>
      <c r="U22" s="3"/>
      <c r="W22" s="3"/>
      <c r="Z22" s="3"/>
    </row>
    <row r="23" spans="2:27" x14ac:dyDescent="0.25">
      <c r="E23" s="6"/>
      <c r="F23" s="3"/>
      <c r="G23" s="3"/>
      <c r="H23" s="18"/>
      <c r="J23" s="3"/>
      <c r="K23" s="6"/>
      <c r="L23" s="23"/>
      <c r="M23" s="3"/>
      <c r="P23" s="3"/>
      <c r="R23" s="3"/>
      <c r="S23" s="6"/>
      <c r="U23" s="3"/>
      <c r="W23" s="3"/>
      <c r="Z23" s="3"/>
    </row>
    <row r="24" spans="2:27" x14ac:dyDescent="0.25">
      <c r="E24" s="6"/>
      <c r="F24" s="3"/>
      <c r="G24" s="3"/>
      <c r="J24" s="3"/>
      <c r="K24" s="6"/>
      <c r="L24" s="3"/>
      <c r="M24" s="3"/>
      <c r="P24" s="3"/>
      <c r="R24" s="3"/>
      <c r="S24" s="6"/>
      <c r="U24" s="3"/>
      <c r="W24" s="3"/>
      <c r="Z24" s="3"/>
    </row>
    <row r="25" spans="2:27" x14ac:dyDescent="0.25">
      <c r="E25" s="6"/>
      <c r="F25" s="3"/>
      <c r="G25" s="3"/>
      <c r="J25" s="3"/>
      <c r="K25" s="6"/>
      <c r="L25" s="3"/>
      <c r="M25" s="3"/>
      <c r="P25" s="3"/>
      <c r="R25" s="3"/>
      <c r="S25" s="6"/>
      <c r="U25" s="3"/>
      <c r="W25" s="3"/>
      <c r="Z25" s="3"/>
    </row>
    <row r="26" spans="2:27" x14ac:dyDescent="0.25">
      <c r="E26" s="6"/>
      <c r="F26" s="3"/>
      <c r="G26" s="3"/>
      <c r="J26" s="3"/>
      <c r="K26" s="6"/>
      <c r="L26" s="3"/>
      <c r="M26" s="3"/>
      <c r="P26" s="3"/>
      <c r="R26" s="3"/>
      <c r="S26" s="6"/>
      <c r="U26" s="3"/>
      <c r="W26" s="3"/>
      <c r="Z26" s="3"/>
    </row>
    <row r="27" spans="2:27" x14ac:dyDescent="0.25">
      <c r="E27" s="6"/>
      <c r="F27" s="3"/>
      <c r="G27" s="3"/>
      <c r="J27" s="3"/>
      <c r="K27" s="6"/>
      <c r="L27" s="3"/>
      <c r="M27" s="3"/>
      <c r="P27" s="3"/>
      <c r="R27" s="3"/>
      <c r="S27" s="6"/>
      <c r="U27" s="3"/>
      <c r="W27" s="3"/>
      <c r="Z27" s="3"/>
    </row>
    <row r="28" spans="2:27" x14ac:dyDescent="0.25">
      <c r="E28" s="6"/>
      <c r="F28" s="3"/>
      <c r="G28" s="3"/>
      <c r="J28" s="3"/>
      <c r="K28" s="6"/>
      <c r="L28" s="3"/>
      <c r="M28" s="3"/>
      <c r="P28" s="3"/>
      <c r="R28" s="3"/>
      <c r="S28" s="6"/>
      <c r="U28" s="3"/>
      <c r="W28" s="3"/>
      <c r="Z28" s="3"/>
    </row>
    <row r="29" spans="2:27" x14ac:dyDescent="0.25">
      <c r="E29" s="6"/>
      <c r="G29" s="3"/>
      <c r="J29" s="3"/>
      <c r="K29" s="6"/>
      <c r="L29" s="3"/>
      <c r="M29" s="3"/>
      <c r="P29" s="3"/>
      <c r="R29" s="3"/>
      <c r="S29" s="6"/>
      <c r="U29" s="3"/>
      <c r="W29" s="3"/>
      <c r="Z29" s="3"/>
    </row>
    <row r="30" spans="2:27" x14ac:dyDescent="0.25">
      <c r="E30" s="6"/>
      <c r="G30" s="3"/>
      <c r="J30" s="3"/>
      <c r="K30" s="6"/>
      <c r="L30" s="3"/>
      <c r="M30" s="3"/>
      <c r="P30" s="3"/>
      <c r="R30" s="3"/>
      <c r="S30" s="6"/>
      <c r="U30" s="3"/>
      <c r="W30" s="3"/>
      <c r="Z30" s="3"/>
    </row>
    <row r="31" spans="2:27" x14ac:dyDescent="0.25">
      <c r="L31" s="3"/>
    </row>
    <row r="32" spans="2:27" x14ac:dyDescent="0.25">
      <c r="L32" s="3"/>
    </row>
    <row r="33" spans="12:12" x14ac:dyDescent="0.25">
      <c r="L33" s="3"/>
    </row>
  </sheetData>
  <mergeCells count="4">
    <mergeCell ref="E1:AB2"/>
    <mergeCell ref="A15:D15"/>
    <mergeCell ref="B18:D18"/>
    <mergeCell ref="B19:D19"/>
  </mergeCells>
  <pageMargins left="0.7" right="0.7" top="0.75" bottom="0.75" header="0.3" footer="0.3"/>
  <ignoredErrors>
    <ignoredError sqref="L18:L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A397-C960-4613-98E8-1B60CA5A707F}">
  <dimension ref="A1:AB34"/>
  <sheetViews>
    <sheetView workbookViewId="0">
      <selection activeCell="L7" sqref="L7"/>
    </sheetView>
  </sheetViews>
  <sheetFormatPr defaultRowHeight="15" x14ac:dyDescent="0.25"/>
  <cols>
    <col min="1" max="1" width="30.28515625" customWidth="1"/>
    <col min="4" max="4" width="13.85546875" customWidth="1"/>
    <col min="10" max="10" width="11.42578125" bestFit="1" customWidth="1"/>
    <col min="12" max="12" width="12" bestFit="1" customWidth="1"/>
    <col min="17" max="17" width="11.5703125" bestFit="1" customWidth="1"/>
  </cols>
  <sheetData>
    <row r="1" spans="1:28" x14ac:dyDescent="0.25">
      <c r="E1" s="25" t="s">
        <v>94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x14ac:dyDescent="0.25">
      <c r="A2" s="1" t="s">
        <v>26</v>
      </c>
      <c r="B2" s="1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25">
      <c r="A3" s="26" t="s">
        <v>95</v>
      </c>
      <c r="B3" s="1">
        <v>2</v>
      </c>
      <c r="C3" s="12"/>
      <c r="K3" s="1" t="s">
        <v>10</v>
      </c>
      <c r="L3" s="1" t="s">
        <v>11</v>
      </c>
      <c r="M3" s="26" t="s">
        <v>59</v>
      </c>
      <c r="N3" s="26" t="s">
        <v>60</v>
      </c>
      <c r="O3" s="1"/>
      <c r="P3" s="1"/>
      <c r="Q3" s="1"/>
      <c r="R3" s="1"/>
      <c r="S3" s="1"/>
      <c r="T3" s="1"/>
    </row>
    <row r="4" spans="1:28" x14ac:dyDescent="0.25">
      <c r="A4" s="40"/>
      <c r="B4" s="10"/>
      <c r="C4" s="12"/>
      <c r="K4" s="1" t="s">
        <v>22</v>
      </c>
      <c r="L4" s="1" t="s">
        <v>23</v>
      </c>
      <c r="M4" s="26" t="s">
        <v>53</v>
      </c>
      <c r="N4" s="26" t="s">
        <v>61</v>
      </c>
      <c r="O4" s="1"/>
      <c r="P4" s="1"/>
      <c r="Q4" s="1"/>
      <c r="R4" s="1"/>
      <c r="S4" s="1"/>
      <c r="T4" s="1"/>
    </row>
    <row r="5" spans="1:28" x14ac:dyDescent="0.25">
      <c r="A5" s="40"/>
      <c r="B5" s="12"/>
      <c r="C5" s="12"/>
      <c r="J5" t="s">
        <v>24</v>
      </c>
      <c r="K5" s="1">
        <v>69</v>
      </c>
      <c r="L5" s="1">
        <v>95</v>
      </c>
      <c r="M5" s="1">
        <v>99</v>
      </c>
      <c r="N5" s="1">
        <v>178</v>
      </c>
      <c r="O5" s="1"/>
      <c r="P5" s="1"/>
      <c r="Q5" s="1"/>
      <c r="R5" s="1"/>
      <c r="S5" s="1"/>
      <c r="T5" s="1"/>
    </row>
    <row r="6" spans="1:28" x14ac:dyDescent="0.25">
      <c r="A6" s="40"/>
      <c r="B6" s="12"/>
      <c r="C6" s="12"/>
      <c r="J6" t="s">
        <v>88</v>
      </c>
      <c r="K6" s="1">
        <v>10</v>
      </c>
      <c r="L6" s="1">
        <v>5</v>
      </c>
      <c r="M6" s="1"/>
      <c r="N6" s="1"/>
      <c r="O6" s="1"/>
      <c r="P6" s="1"/>
      <c r="Q6" s="1"/>
      <c r="R6" s="1"/>
      <c r="S6" s="1"/>
      <c r="T6" s="1"/>
    </row>
    <row r="7" spans="1:28" x14ac:dyDescent="0.25">
      <c r="A7" s="40"/>
      <c r="B7" s="12"/>
      <c r="C7" s="12"/>
      <c r="J7" t="s">
        <v>94</v>
      </c>
      <c r="K7" s="1">
        <v>210</v>
      </c>
      <c r="L7" s="1">
        <v>195</v>
      </c>
      <c r="M7" s="1">
        <v>198</v>
      </c>
      <c r="N7" s="1">
        <v>100</v>
      </c>
      <c r="O7" s="1"/>
      <c r="P7" s="1"/>
      <c r="Q7" s="1"/>
      <c r="R7" s="1"/>
      <c r="S7" s="1"/>
      <c r="T7" s="1"/>
    </row>
    <row r="8" spans="1:28" x14ac:dyDescent="0.25">
      <c r="C8" s="12"/>
      <c r="J8" t="s">
        <v>91</v>
      </c>
      <c r="K8" s="26">
        <v>100</v>
      </c>
      <c r="L8" s="1"/>
      <c r="M8" s="1"/>
      <c r="N8" s="1">
        <v>50</v>
      </c>
      <c r="O8" s="1"/>
      <c r="P8" s="1"/>
      <c r="Q8" s="1"/>
      <c r="R8" s="1"/>
      <c r="S8" s="1"/>
      <c r="T8" s="1"/>
    </row>
    <row r="9" spans="1:28" x14ac:dyDescent="0.25">
      <c r="J9" t="s">
        <v>25</v>
      </c>
      <c r="K9" s="1">
        <v>420</v>
      </c>
      <c r="L9" s="1">
        <v>2338</v>
      </c>
      <c r="M9" s="1">
        <v>714</v>
      </c>
      <c r="N9" s="1">
        <v>742</v>
      </c>
      <c r="O9" s="1"/>
      <c r="P9" s="1"/>
      <c r="Q9" s="1"/>
      <c r="R9" s="1"/>
      <c r="S9" s="1"/>
      <c r="T9" s="1"/>
    </row>
    <row r="10" spans="1:28" x14ac:dyDescent="0.25">
      <c r="A10" s="12"/>
      <c r="B10" s="12"/>
      <c r="C10" s="12"/>
      <c r="D10" s="12"/>
    </row>
    <row r="11" spans="1:28" x14ac:dyDescent="0.25">
      <c r="A11" s="44"/>
      <c r="B11" s="12"/>
      <c r="C11" s="12"/>
      <c r="D11" s="12"/>
    </row>
    <row r="12" spans="1:28" x14ac:dyDescent="0.25">
      <c r="A12" s="44"/>
      <c r="B12" s="12"/>
      <c r="C12" s="12"/>
      <c r="D12" s="12"/>
    </row>
    <row r="13" spans="1:28" x14ac:dyDescent="0.25">
      <c r="A13" s="44"/>
      <c r="B13" s="12"/>
      <c r="C13" s="12"/>
      <c r="D13" s="12"/>
    </row>
    <row r="14" spans="1:28" x14ac:dyDescent="0.25">
      <c r="A14" s="44"/>
      <c r="B14" s="12"/>
      <c r="C14" s="12"/>
      <c r="D14" s="12"/>
    </row>
    <row r="15" spans="1:28" x14ac:dyDescent="0.25">
      <c r="A15" s="12"/>
      <c r="B15" s="12"/>
      <c r="C15" s="12"/>
      <c r="D15" s="12"/>
    </row>
    <row r="16" spans="1:28" x14ac:dyDescent="0.25">
      <c r="A16" s="31"/>
      <c r="B16" s="31"/>
      <c r="C16" s="31"/>
      <c r="D16" s="31"/>
    </row>
    <row r="18" spans="3:26" ht="102.75" customHeight="1" x14ac:dyDescent="0.25">
      <c r="E18" s="4" t="s">
        <v>101</v>
      </c>
      <c r="F18" s="4" t="s">
        <v>36</v>
      </c>
      <c r="G18" s="4" t="s">
        <v>100</v>
      </c>
      <c r="H18" s="4" t="s">
        <v>38</v>
      </c>
      <c r="I18" s="4" t="s">
        <v>88</v>
      </c>
      <c r="J18" s="3" t="s">
        <v>48</v>
      </c>
      <c r="L18" s="4"/>
      <c r="M18" s="3"/>
      <c r="N18" s="4"/>
      <c r="P18" s="3"/>
      <c r="R18" s="3"/>
      <c r="U18" s="3"/>
      <c r="V18" s="4"/>
      <c r="W18" s="3"/>
      <c r="X18" s="4"/>
      <c r="Z18" s="3"/>
    </row>
    <row r="19" spans="3:26" x14ac:dyDescent="0.25">
      <c r="C19" s="5"/>
      <c r="D19" s="5" t="s">
        <v>96</v>
      </c>
      <c r="E19" s="6">
        <f>K8</f>
        <v>100</v>
      </c>
      <c r="F19" s="3" t="s">
        <v>35</v>
      </c>
      <c r="G19" s="3">
        <f>$B$3</f>
        <v>2</v>
      </c>
      <c r="H19" s="23" t="s">
        <v>38</v>
      </c>
      <c r="I19">
        <f>K6</f>
        <v>10</v>
      </c>
      <c r="J19" s="3" t="s">
        <v>48</v>
      </c>
      <c r="K19" s="6">
        <f>E19*G19+I19</f>
        <v>210</v>
      </c>
      <c r="L19" s="3"/>
      <c r="M19" s="3"/>
      <c r="P19" s="3"/>
      <c r="R19" s="3"/>
      <c r="S19" s="6"/>
      <c r="U19" s="3"/>
      <c r="W19" s="3"/>
      <c r="Z19" s="3"/>
    </row>
    <row r="20" spans="3:26" x14ac:dyDescent="0.25">
      <c r="C20" s="41"/>
      <c r="D20" s="41" t="s">
        <v>97</v>
      </c>
      <c r="E20" s="42">
        <f>L5</f>
        <v>95</v>
      </c>
      <c r="F20" s="3" t="s">
        <v>35</v>
      </c>
      <c r="G20" s="3">
        <f>$B$3</f>
        <v>2</v>
      </c>
      <c r="H20" s="23" t="s">
        <v>38</v>
      </c>
      <c r="I20">
        <f>L6</f>
        <v>5</v>
      </c>
      <c r="J20" s="3" t="s">
        <v>48</v>
      </c>
      <c r="K20" s="6">
        <f>E20*G20+I20</f>
        <v>195</v>
      </c>
      <c r="L20" s="3"/>
      <c r="M20" s="3"/>
      <c r="P20" s="3"/>
      <c r="R20" s="3"/>
      <c r="S20" s="6"/>
      <c r="U20" s="3"/>
      <c r="W20" s="3"/>
      <c r="Z20" s="3"/>
    </row>
    <row r="21" spans="3:26" x14ac:dyDescent="0.25">
      <c r="D21" t="s">
        <v>98</v>
      </c>
      <c r="E21" s="6">
        <f>M5</f>
        <v>99</v>
      </c>
      <c r="F21" s="3" t="s">
        <v>35</v>
      </c>
      <c r="G21" s="3">
        <f>$B$3</f>
        <v>2</v>
      </c>
      <c r="H21" s="23" t="s">
        <v>38</v>
      </c>
      <c r="I21">
        <f>M6</f>
        <v>0</v>
      </c>
      <c r="J21" s="3" t="s">
        <v>48</v>
      </c>
      <c r="K21" s="6">
        <f>E21*G21+I21</f>
        <v>198</v>
      </c>
      <c r="L21" s="3"/>
      <c r="M21" s="3"/>
      <c r="P21" s="3"/>
      <c r="R21" s="3"/>
      <c r="S21" s="6"/>
      <c r="U21" s="3"/>
      <c r="W21" s="3"/>
      <c r="Z21" s="3"/>
    </row>
    <row r="22" spans="3:26" x14ac:dyDescent="0.25">
      <c r="D22" t="s">
        <v>99</v>
      </c>
      <c r="E22" s="6">
        <f>N8</f>
        <v>50</v>
      </c>
      <c r="F22" s="3" t="s">
        <v>35</v>
      </c>
      <c r="G22" s="3">
        <f>$B$3</f>
        <v>2</v>
      </c>
      <c r="H22" s="23" t="s">
        <v>38</v>
      </c>
      <c r="I22">
        <f>N6</f>
        <v>0</v>
      </c>
      <c r="J22" s="3" t="s">
        <v>48</v>
      </c>
      <c r="K22" s="6">
        <f>E22*G22+I22</f>
        <v>100</v>
      </c>
      <c r="L22" s="3"/>
      <c r="M22" s="3"/>
      <c r="P22" s="3"/>
      <c r="R22" s="3"/>
      <c r="S22" s="6"/>
      <c r="U22" s="3"/>
      <c r="W22" s="3"/>
      <c r="Z22" s="3"/>
    </row>
    <row r="23" spans="3:26" x14ac:dyDescent="0.25">
      <c r="E23" s="6"/>
      <c r="F23" s="3"/>
      <c r="G23" s="3"/>
      <c r="H23" s="18"/>
      <c r="J23" s="3"/>
      <c r="K23" s="6"/>
      <c r="L23" s="3"/>
      <c r="M23" s="3"/>
      <c r="P23" s="3"/>
      <c r="R23" s="3"/>
      <c r="S23" s="6"/>
      <c r="U23" s="3"/>
      <c r="W23" s="3"/>
      <c r="Z23" s="3"/>
    </row>
    <row r="24" spans="3:26" x14ac:dyDescent="0.25">
      <c r="E24" s="6"/>
      <c r="F24" s="3"/>
      <c r="G24" s="3"/>
      <c r="H24" s="18"/>
      <c r="J24" s="3"/>
      <c r="K24" s="6"/>
      <c r="L24" s="23"/>
      <c r="M24" s="3"/>
      <c r="P24" s="3"/>
      <c r="R24" s="3"/>
      <c r="S24" s="6"/>
      <c r="U24" s="3"/>
      <c r="W24" s="3"/>
      <c r="Z24" s="3"/>
    </row>
    <row r="25" spans="3:26" x14ac:dyDescent="0.25">
      <c r="E25" s="6"/>
      <c r="F25" s="3"/>
      <c r="G25" s="3"/>
      <c r="J25" s="3"/>
      <c r="K25" s="6"/>
      <c r="L25" s="3"/>
      <c r="M25" s="3"/>
      <c r="P25" s="3"/>
      <c r="R25" s="3"/>
      <c r="S25" s="6"/>
      <c r="U25" s="3"/>
      <c r="W25" s="3"/>
      <c r="Z25" s="3"/>
    </row>
    <row r="26" spans="3:26" x14ac:dyDescent="0.25">
      <c r="E26" s="6"/>
      <c r="F26" s="3"/>
      <c r="G26" s="3"/>
      <c r="J26" s="3"/>
      <c r="K26" s="6"/>
      <c r="L26" s="3"/>
      <c r="M26" s="3"/>
      <c r="P26" s="3"/>
      <c r="R26" s="3"/>
      <c r="S26" s="6"/>
      <c r="U26" s="3"/>
      <c r="W26" s="3"/>
      <c r="Z26" s="3"/>
    </row>
    <row r="27" spans="3:26" x14ac:dyDescent="0.25">
      <c r="E27" s="6"/>
      <c r="F27" s="3"/>
      <c r="G27" s="3"/>
      <c r="J27" s="3"/>
      <c r="K27" s="6"/>
      <c r="L27" s="3"/>
      <c r="M27" s="3"/>
      <c r="P27" s="3"/>
      <c r="R27" s="3"/>
      <c r="S27" s="6"/>
      <c r="U27" s="3"/>
      <c r="W27" s="3"/>
      <c r="Z27" s="3"/>
    </row>
    <row r="28" spans="3:26" x14ac:dyDescent="0.25">
      <c r="E28" s="6"/>
      <c r="F28" s="3"/>
      <c r="G28" s="3"/>
      <c r="J28" s="3"/>
      <c r="K28" s="6"/>
      <c r="L28" s="3"/>
      <c r="M28" s="3"/>
      <c r="P28" s="3"/>
      <c r="R28" s="3"/>
      <c r="S28" s="6"/>
      <c r="U28" s="3"/>
      <c r="W28" s="3"/>
      <c r="Z28" s="3"/>
    </row>
    <row r="29" spans="3:26" x14ac:dyDescent="0.25">
      <c r="E29" s="6"/>
      <c r="F29" s="3"/>
      <c r="G29" s="3"/>
      <c r="J29" s="3"/>
      <c r="K29" s="6"/>
      <c r="L29" s="3"/>
      <c r="M29" s="3"/>
      <c r="P29" s="3"/>
      <c r="R29" s="3"/>
      <c r="S29" s="6"/>
      <c r="U29" s="3"/>
      <c r="W29" s="3"/>
      <c r="Z29" s="3"/>
    </row>
    <row r="30" spans="3:26" x14ac:dyDescent="0.25">
      <c r="E30" s="6"/>
      <c r="G30" s="3"/>
      <c r="J30" s="3"/>
      <c r="K30" s="6"/>
      <c r="L30" s="3"/>
      <c r="M30" s="3"/>
      <c r="P30" s="3"/>
      <c r="R30" s="3"/>
      <c r="S30" s="6"/>
      <c r="U30" s="3"/>
      <c r="W30" s="3"/>
      <c r="Z30" s="3"/>
    </row>
    <row r="31" spans="3:26" x14ac:dyDescent="0.25">
      <c r="E31" s="6"/>
      <c r="G31" s="3"/>
      <c r="J31" s="3"/>
      <c r="K31" s="6"/>
      <c r="L31" s="3"/>
      <c r="M31" s="3"/>
      <c r="P31" s="3"/>
      <c r="R31" s="3"/>
      <c r="S31" s="6"/>
      <c r="U31" s="3"/>
      <c r="W31" s="3"/>
      <c r="Z31" s="3"/>
    </row>
    <row r="32" spans="3:26" x14ac:dyDescent="0.25">
      <c r="L32" s="3"/>
    </row>
    <row r="33" spans="12:12" x14ac:dyDescent="0.25">
      <c r="L33" s="3"/>
    </row>
    <row r="34" spans="12:12" x14ac:dyDescent="0.25">
      <c r="L34" s="3"/>
    </row>
  </sheetData>
  <mergeCells count="2">
    <mergeCell ref="E1:AB2"/>
    <mergeCell ref="A16:D1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94cf661-f886-4694-93d4-ee5a0afd747a}" enabled="0" method="" siteId="{994cf661-f886-4694-93d4-ee5a0afd74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BASELINE_PROMO_NELKUL</vt:lpstr>
      <vt:lpstr>BASELINE_PROMO_NELKUL + ELŐD</vt:lpstr>
      <vt:lpstr>BASELINE_PROMOVAL</vt:lpstr>
      <vt:lpstr>MODBASE</vt:lpstr>
      <vt:lpstr>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Gábor</dc:creator>
  <cp:lastModifiedBy>Horváth Gábor</cp:lastModifiedBy>
  <dcterms:created xsi:type="dcterms:W3CDTF">2026-01-21T14:02:07Z</dcterms:created>
  <dcterms:modified xsi:type="dcterms:W3CDTF">2026-01-27T09:16:53Z</dcterms:modified>
</cp:coreProperties>
</file>